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miller/Downloads/"/>
    </mc:Choice>
  </mc:AlternateContent>
  <xr:revisionPtr revIDLastSave="0" documentId="13_ncr:1_{1D890827-BBF2-0F4A-91E6-457232BC7993}" xr6:coauthVersionLast="47" xr6:coauthVersionMax="47" xr10:uidLastSave="{00000000-0000-0000-0000-000000000000}"/>
  <bookViews>
    <workbookView xWindow="17260" yWindow="2160" windowWidth="27020" windowHeight="14640" activeTab="2" xr2:uid="{00000000-000D-0000-FFFF-FFFF00000000}"/>
  </bookViews>
  <sheets>
    <sheet name="Sheet1" sheetId="1" r:id="rId1"/>
    <sheet name="Sheet2" sheetId="2" r:id="rId2"/>
    <sheet name="nexs.app" sheetId="3" r:id="rId3"/>
  </sheets>
  <definedNames>
    <definedName name="Additional_principal">Sheet1!$C$15</definedName>
    <definedName name="Annual_appreciation">Sheet1!$C$17</definedName>
    <definedName name="Down_payment">Sheet1!$C$10</definedName>
    <definedName name="Insurance__annual">Sheet1!$C$18</definedName>
    <definedName name="Loan_amount">Sheet1!$C$11</definedName>
    <definedName name="Marginal_tax_bracket">Sheet1!$C$16</definedName>
    <definedName name="Payment">Sheet1!$C$12</definedName>
    <definedName name="Property_tax_rate">Sheet1!$C$19</definedName>
    <definedName name="Purchase_price">Sheet1!$C$9</definedName>
    <definedName name="Rate">Sheet1!$C$8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C11" i="1"/>
  <c r="B2" i="2" l="1"/>
  <c r="E2" i="2"/>
  <c r="C12" i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E9" i="1"/>
  <c r="J9" i="1" s="1"/>
  <c r="C2" i="2" l="1"/>
  <c r="A14" i="2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J13" i="2"/>
  <c r="E10" i="1"/>
  <c r="J10" i="1" s="1"/>
  <c r="D2" i="2" l="1"/>
  <c r="E11" i="1"/>
  <c r="J11" i="1" s="1"/>
  <c r="A26" i="2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J25" i="2"/>
  <c r="F2" i="2" l="1"/>
  <c r="B3" i="2" s="1"/>
  <c r="E12" i="1"/>
  <c r="J12" i="1" s="1"/>
  <c r="A38" i="2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J37" i="2"/>
  <c r="C3" i="2" l="1"/>
  <c r="A50" i="2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J49" i="2"/>
  <c r="E13" i="1"/>
  <c r="J13" i="1" s="1"/>
  <c r="D3" i="2" l="1"/>
  <c r="A62" i="2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J61" i="2"/>
  <c r="E14" i="1"/>
  <c r="J14" i="1" s="1"/>
  <c r="E3" i="2" l="1"/>
  <c r="E15" i="1"/>
  <c r="J15" i="1" s="1"/>
  <c r="A74" i="2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J73" i="2"/>
  <c r="F3" i="2" l="1"/>
  <c r="B4" i="2" s="1"/>
  <c r="C4" i="2" s="1"/>
  <c r="E16" i="1"/>
  <c r="J16" i="1" s="1"/>
  <c r="A86" i="2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J85" i="2"/>
  <c r="D4" i="2" l="1"/>
  <c r="E17" i="1"/>
  <c r="J17" i="1" s="1"/>
  <c r="A98" i="2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J97" i="2"/>
  <c r="E4" i="2" l="1"/>
  <c r="A110" i="2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J109" i="2"/>
  <c r="F4" i="2" l="1"/>
  <c r="B5" i="2" s="1"/>
  <c r="J121" i="2"/>
  <c r="C5" i="2" l="1"/>
  <c r="D5" i="2" s="1"/>
  <c r="E5" i="2" s="1"/>
  <c r="F5" i="2" l="1"/>
  <c r="B6" i="2" s="1"/>
  <c r="C6" i="2" l="1"/>
  <c r="D6" i="2" s="1"/>
  <c r="E6" i="2" s="1"/>
  <c r="F6" i="2" l="1"/>
  <c r="B7" i="2" s="1"/>
  <c r="C7" i="2" l="1"/>
  <c r="D7" i="2" s="1"/>
  <c r="E7" i="2" s="1"/>
  <c r="F7" i="2" l="1"/>
  <c r="B8" i="2" s="1"/>
  <c r="C8" i="2" l="1"/>
  <c r="D8" i="2"/>
  <c r="E8" i="2" s="1"/>
  <c r="F8" i="2" s="1"/>
  <c r="B9" i="2" s="1"/>
  <c r="C9" i="2" s="1"/>
  <c r="D9" i="2" l="1"/>
  <c r="E9" i="2" s="1"/>
  <c r="F9" i="2" s="1"/>
  <c r="B10" i="2" s="1"/>
  <c r="C10" i="2" l="1"/>
  <c r="D10" i="2" l="1"/>
  <c r="E10" i="2" l="1"/>
  <c r="F10" i="2" s="1"/>
  <c r="B11" i="2" s="1"/>
  <c r="C11" i="2" l="1"/>
  <c r="D11" i="2" l="1"/>
  <c r="E11" i="2" s="1"/>
  <c r="F11" i="2" s="1"/>
  <c r="B12" i="2" s="1"/>
  <c r="C12" i="2" l="1"/>
  <c r="D12" i="2" l="1"/>
  <c r="E12" i="2" l="1"/>
  <c r="F12" i="2" s="1"/>
  <c r="B13" i="2" s="1"/>
  <c r="C13" i="2" l="1"/>
  <c r="D13" i="2" s="1"/>
  <c r="E13" i="2" l="1"/>
  <c r="H13" i="2"/>
  <c r="G13" i="2"/>
  <c r="I13" i="2" l="1"/>
  <c r="F13" i="2"/>
  <c r="I8" i="1" s="1"/>
  <c r="G8" i="1"/>
  <c r="F8" i="1"/>
  <c r="H8" i="1" s="1"/>
  <c r="K8" i="1"/>
  <c r="B14" i="2"/>
  <c r="C14" i="2" l="1"/>
  <c r="D14" i="2" l="1"/>
  <c r="E14" i="2" l="1"/>
  <c r="F14" i="2" l="1"/>
  <c r="B15" i="2" s="1"/>
  <c r="C15" i="2" s="1"/>
  <c r="D15" i="2" l="1"/>
  <c r="E15" i="2" s="1"/>
  <c r="F15" i="2" l="1"/>
  <c r="B16" i="2" s="1"/>
  <c r="C16" i="2" s="1"/>
  <c r="D16" i="2" l="1"/>
  <c r="E16" i="2" l="1"/>
  <c r="F16" i="2" l="1"/>
  <c r="B17" i="2" s="1"/>
  <c r="C17" i="2" s="1"/>
  <c r="D17" i="2" l="1"/>
  <c r="E17" i="2" l="1"/>
  <c r="F17" i="2" l="1"/>
  <c r="B18" i="2" s="1"/>
  <c r="C18" i="2" s="1"/>
  <c r="D18" i="2" l="1"/>
  <c r="E18" i="2" l="1"/>
  <c r="F18" i="2" l="1"/>
  <c r="B19" i="2" s="1"/>
  <c r="C19" i="2" s="1"/>
  <c r="D19" i="2" l="1"/>
  <c r="E19" i="2" l="1"/>
  <c r="F19" i="2" s="1"/>
  <c r="B20" i="2" s="1"/>
  <c r="C20" i="2" l="1"/>
  <c r="D20" i="2" l="1"/>
  <c r="E20" i="2" l="1"/>
  <c r="F20" i="2" s="1"/>
  <c r="B21" i="2" s="1"/>
  <c r="C21" i="2" l="1"/>
  <c r="D21" i="2" l="1"/>
  <c r="E21" i="2" l="1"/>
  <c r="F21" i="2" s="1"/>
  <c r="B22" i="2" s="1"/>
  <c r="C22" i="2" l="1"/>
  <c r="D22" i="2" l="1"/>
  <c r="E22" i="2" l="1"/>
  <c r="F22" i="2" s="1"/>
  <c r="B23" i="2" s="1"/>
  <c r="C23" i="2" l="1"/>
  <c r="D23" i="2" l="1"/>
  <c r="E23" i="2" s="1"/>
  <c r="F23" i="2" s="1"/>
  <c r="B24" i="2" s="1"/>
  <c r="C24" i="2" l="1"/>
  <c r="D24" i="2" l="1"/>
  <c r="E24" i="2" l="1"/>
  <c r="F24" i="2" s="1"/>
  <c r="B25" i="2" s="1"/>
  <c r="C25" i="2" l="1"/>
  <c r="G25" i="2" s="1"/>
  <c r="G9" i="1" l="1"/>
  <c r="D25" i="2"/>
  <c r="E25" i="2" l="1"/>
  <c r="H25" i="2"/>
  <c r="F25" i="2" l="1"/>
  <c r="I25" i="2"/>
  <c r="F9" i="1" s="1"/>
  <c r="H9" i="1" s="1"/>
  <c r="I9" i="1" l="1"/>
  <c r="K9" i="1" s="1"/>
  <c r="B26" i="2"/>
  <c r="C26" i="2" s="1"/>
  <c r="D26" i="2"/>
  <c r="E26" i="2" l="1"/>
  <c r="F26" i="2" l="1"/>
  <c r="B27" i="2" s="1"/>
  <c r="C27" i="2" s="1"/>
  <c r="D27" i="2" l="1"/>
  <c r="E27" i="2" l="1"/>
  <c r="F27" i="2" l="1"/>
  <c r="B28" i="2" s="1"/>
  <c r="C28" i="2" s="1"/>
  <c r="D28" i="2" l="1"/>
  <c r="E28" i="2" s="1"/>
  <c r="F28" i="2" l="1"/>
  <c r="B29" i="2" s="1"/>
  <c r="C29" i="2" s="1"/>
  <c r="D29" i="2" l="1"/>
  <c r="E29" i="2" s="1"/>
  <c r="F29" i="2" l="1"/>
  <c r="B30" i="2" s="1"/>
  <c r="C30" i="2" s="1"/>
  <c r="D30" i="2" l="1"/>
  <c r="E30" i="2" l="1"/>
  <c r="F30" i="2" s="1"/>
  <c r="B31" i="2" s="1"/>
  <c r="C31" i="2" l="1"/>
  <c r="D31" i="2" l="1"/>
  <c r="E31" i="2" s="1"/>
  <c r="F31" i="2" s="1"/>
  <c r="B32" i="2" s="1"/>
  <c r="C32" i="2" l="1"/>
  <c r="D32" i="2" l="1"/>
  <c r="E32" i="2" l="1"/>
  <c r="F32" i="2" s="1"/>
  <c r="B33" i="2" s="1"/>
  <c r="C33" i="2" l="1"/>
  <c r="D33" i="2" l="1"/>
  <c r="E33" i="2" l="1"/>
  <c r="F33" i="2" s="1"/>
  <c r="B34" i="2" s="1"/>
  <c r="C34" i="2" l="1"/>
  <c r="D34" i="2" l="1"/>
  <c r="E34" i="2" l="1"/>
  <c r="F34" i="2" s="1"/>
  <c r="B35" i="2" s="1"/>
  <c r="C35" i="2" l="1"/>
  <c r="D35" i="2"/>
  <c r="E35" i="2" l="1"/>
  <c r="F35" i="2" s="1"/>
  <c r="B36" i="2" s="1"/>
  <c r="C36" i="2" l="1"/>
  <c r="D36" i="2" l="1"/>
  <c r="E36" i="2" l="1"/>
  <c r="F36" i="2" s="1"/>
  <c r="B37" i="2" s="1"/>
  <c r="C37" i="2" l="1"/>
  <c r="G37" i="2" s="1"/>
  <c r="D37" i="2"/>
  <c r="E37" i="2" l="1"/>
  <c r="I37" i="2" s="1"/>
  <c r="H37" i="2"/>
  <c r="F10" i="1" s="1"/>
  <c r="G10" i="1"/>
  <c r="F37" i="2"/>
  <c r="I10" i="1" s="1"/>
  <c r="H10" i="1" l="1"/>
  <c r="K10" i="1"/>
  <c r="B38" i="2"/>
  <c r="C38" i="2" l="1"/>
  <c r="D38" i="2" s="1"/>
  <c r="E38" i="2" l="1"/>
  <c r="F38" i="2" l="1"/>
  <c r="B39" i="2" s="1"/>
  <c r="C39" i="2" s="1"/>
  <c r="D39" i="2" l="1"/>
  <c r="E39" i="2" l="1"/>
  <c r="F39" i="2" s="1"/>
  <c r="B40" i="2" s="1"/>
  <c r="C40" i="2" l="1"/>
  <c r="D40" i="2" s="1"/>
  <c r="E40" i="2" l="1"/>
  <c r="F40" i="2" l="1"/>
  <c r="B41" i="2" s="1"/>
  <c r="C41" i="2" s="1"/>
  <c r="D41" i="2" l="1"/>
  <c r="E41" i="2" l="1"/>
  <c r="F41" i="2" l="1"/>
  <c r="B42" i="2" s="1"/>
  <c r="C42" i="2" s="1"/>
  <c r="D42" i="2" s="1"/>
  <c r="E42" i="2" l="1"/>
  <c r="F42" i="2" s="1"/>
  <c r="B43" i="2" s="1"/>
  <c r="C43" i="2" l="1"/>
  <c r="D43" i="2" l="1"/>
  <c r="E43" i="2" l="1"/>
  <c r="F43" i="2" s="1"/>
  <c r="B44" i="2" s="1"/>
  <c r="C44" i="2" l="1"/>
  <c r="D44" i="2" l="1"/>
  <c r="E44" i="2" s="1"/>
  <c r="F44" i="2" s="1"/>
  <c r="B45" i="2" s="1"/>
  <c r="C45" i="2" l="1"/>
  <c r="D45" i="2" l="1"/>
  <c r="E45" i="2" l="1"/>
  <c r="F45" i="2" s="1"/>
  <c r="B46" i="2" s="1"/>
  <c r="C46" i="2" l="1"/>
  <c r="D46" i="2" s="1"/>
  <c r="E46" i="2" l="1"/>
  <c r="F46" i="2" s="1"/>
  <c r="B47" i="2" s="1"/>
  <c r="C47" i="2" l="1"/>
  <c r="D47" i="2" l="1"/>
  <c r="E47" i="2" l="1"/>
  <c r="F47" i="2" s="1"/>
  <c r="B48" i="2" s="1"/>
  <c r="C48" i="2" l="1"/>
  <c r="D48" i="2" l="1"/>
  <c r="E48" i="2" s="1"/>
  <c r="F48" i="2" l="1"/>
  <c r="B49" i="2" s="1"/>
  <c r="C49" i="2" s="1"/>
  <c r="G49" i="2" s="1"/>
  <c r="G11" i="1" l="1"/>
  <c r="D49" i="2"/>
  <c r="H49" i="2" s="1"/>
  <c r="E49" i="2" l="1"/>
  <c r="F49" i="2" l="1"/>
  <c r="I49" i="2"/>
  <c r="F11" i="1" s="1"/>
  <c r="I11" i="1" l="1"/>
  <c r="K11" i="1" s="1"/>
  <c r="B50" i="2"/>
  <c r="H11" i="1"/>
  <c r="C50" i="2"/>
  <c r="D50" i="2" s="1"/>
  <c r="E50" i="2" l="1"/>
  <c r="F50" i="2" l="1"/>
  <c r="B51" i="2" s="1"/>
  <c r="C51" i="2" s="1"/>
  <c r="D51" i="2" l="1"/>
  <c r="E51" i="2" l="1"/>
  <c r="F51" i="2" s="1"/>
  <c r="B52" i="2" s="1"/>
  <c r="C52" i="2" l="1"/>
  <c r="D52" i="2" s="1"/>
  <c r="E52" i="2" l="1"/>
  <c r="F52" i="2" l="1"/>
  <c r="B53" i="2" s="1"/>
  <c r="C53" i="2" s="1"/>
  <c r="D53" i="2" l="1"/>
  <c r="E53" i="2" l="1"/>
  <c r="F53" i="2" l="1"/>
  <c r="B54" i="2" s="1"/>
  <c r="C54" i="2" s="1"/>
  <c r="D54" i="2" l="1"/>
  <c r="E54" i="2" s="1"/>
  <c r="F54" i="2" s="1"/>
  <c r="B55" i="2" s="1"/>
  <c r="C55" i="2" l="1"/>
  <c r="D55" i="2" l="1"/>
  <c r="E55" i="2" l="1"/>
  <c r="F55" i="2" s="1"/>
  <c r="B56" i="2" s="1"/>
  <c r="C56" i="2" l="1"/>
  <c r="D56" i="2" s="1"/>
  <c r="E56" i="2" l="1"/>
  <c r="F56" i="2" s="1"/>
  <c r="B57" i="2" s="1"/>
  <c r="C57" i="2" l="1"/>
  <c r="D57" i="2" l="1"/>
  <c r="E57" i="2" l="1"/>
  <c r="F57" i="2" s="1"/>
  <c r="B58" i="2" s="1"/>
  <c r="C58" i="2" l="1"/>
  <c r="D58" i="2" l="1"/>
  <c r="E58" i="2" l="1"/>
  <c r="F58" i="2" s="1"/>
  <c r="B59" i="2" s="1"/>
  <c r="C59" i="2" l="1"/>
  <c r="D59" i="2" s="1"/>
  <c r="E59" i="2" l="1"/>
  <c r="F59" i="2" s="1"/>
  <c r="B60" i="2" s="1"/>
  <c r="C60" i="2" l="1"/>
  <c r="D60" i="2" l="1"/>
  <c r="E60" i="2" l="1"/>
  <c r="F60" i="2" s="1"/>
  <c r="B61" i="2" s="1"/>
  <c r="C61" i="2" l="1"/>
  <c r="G61" i="2" s="1"/>
  <c r="G12" i="1" l="1"/>
  <c r="D61" i="2"/>
  <c r="E61" i="2" l="1"/>
  <c r="H61" i="2"/>
  <c r="F61" i="2" l="1"/>
  <c r="I61" i="2"/>
  <c r="F12" i="1" s="1"/>
  <c r="H12" i="1" l="1"/>
  <c r="I12" i="1"/>
  <c r="K12" i="1" s="1"/>
  <c r="B62" i="2"/>
  <c r="C62" i="2" s="1"/>
  <c r="D62" i="2" l="1"/>
  <c r="E62" i="2" s="1"/>
  <c r="F62" i="2" l="1"/>
  <c r="B63" i="2" s="1"/>
  <c r="C63" i="2" s="1"/>
  <c r="D63" i="2" l="1"/>
  <c r="E63" i="2" l="1"/>
  <c r="F63" i="2" l="1"/>
  <c r="B64" i="2" s="1"/>
  <c r="C64" i="2" l="1"/>
  <c r="D64" i="2"/>
  <c r="E64" i="2" s="1"/>
  <c r="F64" i="2" l="1"/>
  <c r="B65" i="2" s="1"/>
  <c r="C65" i="2" s="1"/>
  <c r="D65" i="2" l="1"/>
  <c r="E65" i="2" l="1"/>
  <c r="F65" i="2" l="1"/>
  <c r="B66" i="2" s="1"/>
  <c r="C66" i="2" s="1"/>
  <c r="D66" i="2" l="1"/>
  <c r="E66" i="2" l="1"/>
  <c r="F66" i="2" l="1"/>
  <c r="B67" i="2" s="1"/>
  <c r="C67" i="2" s="1"/>
  <c r="D67" i="2" l="1"/>
  <c r="E67" i="2" l="1"/>
  <c r="F67" i="2" s="1"/>
  <c r="B68" i="2" s="1"/>
  <c r="C68" i="2" l="1"/>
  <c r="D68" i="2" l="1"/>
  <c r="E68" i="2" l="1"/>
  <c r="F68" i="2" s="1"/>
  <c r="B69" i="2" s="1"/>
  <c r="C69" i="2" l="1"/>
  <c r="D69" i="2" l="1"/>
  <c r="E69" i="2" l="1"/>
  <c r="F69" i="2" s="1"/>
  <c r="B70" i="2" s="1"/>
  <c r="C70" i="2" l="1"/>
  <c r="D70" i="2" l="1"/>
  <c r="E70" i="2" l="1"/>
  <c r="F70" i="2" s="1"/>
  <c r="B71" i="2" s="1"/>
  <c r="C71" i="2" l="1"/>
  <c r="D71" i="2" l="1"/>
  <c r="E71" i="2" l="1"/>
  <c r="F71" i="2" s="1"/>
  <c r="B72" i="2" s="1"/>
  <c r="C72" i="2" l="1"/>
  <c r="D72" i="2" s="1"/>
  <c r="E72" i="2" l="1"/>
  <c r="F72" i="2" s="1"/>
  <c r="B73" i="2" s="1"/>
  <c r="C73" i="2" l="1"/>
  <c r="G73" i="2" s="1"/>
  <c r="G13" i="1" l="1"/>
  <c r="D73" i="2"/>
  <c r="H73" i="2" s="1"/>
  <c r="E73" i="2" l="1"/>
  <c r="F73" i="2" l="1"/>
  <c r="I13" i="1" s="1"/>
  <c r="K13" i="1" s="1"/>
  <c r="I73" i="2"/>
  <c r="F13" i="1" s="1"/>
  <c r="B74" i="2"/>
  <c r="H13" i="1" l="1"/>
  <c r="C74" i="2"/>
  <c r="D74" i="2" l="1"/>
  <c r="E74" i="2" l="1"/>
  <c r="F74" i="2" l="1"/>
  <c r="B75" i="2" s="1"/>
  <c r="C75" i="2"/>
  <c r="D75" i="2" l="1"/>
  <c r="E75" i="2" l="1"/>
  <c r="F75" i="2" l="1"/>
  <c r="B76" i="2" s="1"/>
  <c r="C76" i="2" s="1"/>
  <c r="D76" i="2" s="1"/>
  <c r="E76" i="2" l="1"/>
  <c r="F76" i="2" l="1"/>
  <c r="B77" i="2" s="1"/>
  <c r="C77" i="2"/>
  <c r="D77" i="2" l="1"/>
  <c r="E77" i="2" l="1"/>
  <c r="F77" i="2" l="1"/>
  <c r="B78" i="2" s="1"/>
  <c r="C78" i="2" s="1"/>
  <c r="D78" i="2" s="1"/>
  <c r="E78" i="2" l="1"/>
  <c r="F78" i="2" l="1"/>
  <c r="B79" i="2" s="1"/>
  <c r="C79" i="2" s="1"/>
  <c r="D79" i="2" l="1"/>
  <c r="E79" i="2" l="1"/>
  <c r="F79" i="2" s="1"/>
  <c r="B80" i="2" s="1"/>
  <c r="C80" i="2" l="1"/>
  <c r="D80" i="2"/>
  <c r="E80" i="2" l="1"/>
  <c r="F80" i="2" s="1"/>
  <c r="B81" i="2" s="1"/>
  <c r="C81" i="2" l="1"/>
  <c r="D81" i="2" l="1"/>
  <c r="E81" i="2" l="1"/>
  <c r="F81" i="2" s="1"/>
  <c r="B82" i="2" s="1"/>
  <c r="C82" i="2" l="1"/>
  <c r="D82" i="2" s="1"/>
  <c r="E82" i="2" l="1"/>
  <c r="F82" i="2" s="1"/>
  <c r="B83" i="2" s="1"/>
  <c r="C83" i="2" l="1"/>
  <c r="D83" i="2" l="1"/>
  <c r="E83" i="2" l="1"/>
  <c r="F83" i="2" s="1"/>
  <c r="B84" i="2" s="1"/>
  <c r="C84" i="2" l="1"/>
  <c r="D84" i="2"/>
  <c r="E84" i="2" s="1"/>
  <c r="F84" i="2" l="1"/>
  <c r="B85" i="2" s="1"/>
  <c r="C85" i="2" l="1"/>
  <c r="G85" i="2" s="1"/>
  <c r="G14" i="1" l="1"/>
  <c r="D85" i="2"/>
  <c r="H85" i="2" s="1"/>
  <c r="E85" i="2" l="1"/>
  <c r="F85" i="2" l="1"/>
  <c r="I14" i="1" s="1"/>
  <c r="K14" i="1" s="1"/>
  <c r="I85" i="2"/>
  <c r="F14" i="1" s="1"/>
  <c r="B86" i="2" l="1"/>
  <c r="C86" i="2" s="1"/>
  <c r="D86" i="2" s="1"/>
  <c r="H14" i="1"/>
  <c r="E86" i="2" l="1"/>
  <c r="F86" i="2" l="1"/>
  <c r="B87" i="2" s="1"/>
  <c r="C87" i="2" s="1"/>
  <c r="D87" i="2" l="1"/>
  <c r="E87" i="2" l="1"/>
  <c r="F87" i="2" s="1"/>
  <c r="B88" i="2" s="1"/>
  <c r="C88" i="2" l="1"/>
  <c r="D88" i="2" s="1"/>
  <c r="E88" i="2" l="1"/>
  <c r="F88" i="2"/>
  <c r="B89" i="2" s="1"/>
  <c r="C89" i="2" l="1"/>
  <c r="D89" i="2" l="1"/>
  <c r="E89" i="2" l="1"/>
  <c r="F89" i="2"/>
  <c r="B90" i="2" s="1"/>
  <c r="C90" i="2" l="1"/>
  <c r="D90" i="2"/>
  <c r="E90" i="2" s="1"/>
  <c r="F90" i="2" l="1"/>
  <c r="B91" i="2" s="1"/>
  <c r="C91" i="2" l="1"/>
  <c r="D91" i="2" l="1"/>
  <c r="E91" i="2" l="1"/>
  <c r="F91" i="2"/>
  <c r="B92" i="2" s="1"/>
  <c r="C92" i="2" l="1"/>
  <c r="D92" i="2" s="1"/>
  <c r="E92" i="2" s="1"/>
  <c r="F92" i="2" l="1"/>
  <c r="B93" i="2" s="1"/>
  <c r="C93" i="2" l="1"/>
  <c r="D93" i="2" l="1"/>
  <c r="E93" i="2" l="1"/>
  <c r="F93" i="2" s="1"/>
  <c r="B94" i="2" s="1"/>
  <c r="C94" i="2" l="1"/>
  <c r="D94" i="2" s="1"/>
  <c r="E94" i="2" l="1"/>
  <c r="F94" i="2" s="1"/>
  <c r="B95" i="2" s="1"/>
  <c r="C95" i="2" l="1"/>
  <c r="D95" i="2" l="1"/>
  <c r="E95" i="2" l="1"/>
  <c r="F95" i="2" s="1"/>
  <c r="B96" i="2" s="1"/>
  <c r="C96" i="2" l="1"/>
  <c r="D96" i="2" l="1"/>
  <c r="E96" i="2" s="1"/>
  <c r="F96" i="2" s="1"/>
  <c r="B97" i="2" s="1"/>
  <c r="C97" i="2" l="1"/>
  <c r="G97" i="2" s="1"/>
  <c r="G15" i="1" l="1"/>
  <c r="D97" i="2"/>
  <c r="H97" i="2" s="1"/>
  <c r="E97" i="2" l="1"/>
  <c r="F97" i="2" l="1"/>
  <c r="I97" i="2"/>
  <c r="F15" i="1" s="1"/>
  <c r="I15" i="1" l="1"/>
  <c r="K15" i="1" s="1"/>
  <c r="B98" i="2"/>
  <c r="H15" i="1"/>
  <c r="C98" i="2"/>
  <c r="D98" i="2" l="1"/>
  <c r="E98" i="2" s="1"/>
  <c r="F98" i="2" l="1"/>
  <c r="B99" i="2" s="1"/>
  <c r="C99" i="2" s="1"/>
  <c r="D99" i="2" l="1"/>
  <c r="E99" i="2" l="1"/>
  <c r="F99" i="2" s="1"/>
  <c r="B100" i="2" s="1"/>
  <c r="C100" i="2" l="1"/>
  <c r="D100" i="2"/>
  <c r="E100" i="2" l="1"/>
  <c r="F100" i="2" s="1"/>
  <c r="B101" i="2" s="1"/>
  <c r="C101" i="2" l="1"/>
  <c r="D101" i="2" l="1"/>
  <c r="E101" i="2" l="1"/>
  <c r="F101" i="2" s="1"/>
  <c r="B102" i="2" s="1"/>
  <c r="C102" i="2" l="1"/>
  <c r="D102" i="2" l="1"/>
  <c r="E102" i="2" s="1"/>
  <c r="F102" i="2" s="1"/>
  <c r="B103" i="2" s="1"/>
  <c r="C103" i="2" l="1"/>
  <c r="D103" i="2" l="1"/>
  <c r="E103" i="2" l="1"/>
  <c r="F103" i="2" s="1"/>
  <c r="B104" i="2" s="1"/>
  <c r="C104" i="2" l="1"/>
  <c r="D104" i="2"/>
  <c r="E104" i="2" s="1"/>
  <c r="F104" i="2" l="1"/>
  <c r="B105" i="2" s="1"/>
  <c r="C105" i="2" l="1"/>
  <c r="D105" i="2" l="1"/>
  <c r="E105" i="2" l="1"/>
  <c r="F105" i="2" s="1"/>
  <c r="B106" i="2" s="1"/>
  <c r="C106" i="2" l="1"/>
  <c r="D106" i="2"/>
  <c r="E106" i="2" l="1"/>
  <c r="F106" i="2" s="1"/>
  <c r="B107" i="2" s="1"/>
  <c r="C107" i="2" l="1"/>
  <c r="D107" i="2" l="1"/>
  <c r="E107" i="2" l="1"/>
  <c r="F107" i="2" s="1"/>
  <c r="B108" i="2" s="1"/>
  <c r="C108" i="2" l="1"/>
  <c r="D108" i="2" l="1"/>
  <c r="E108" i="2" l="1"/>
  <c r="F108" i="2" s="1"/>
  <c r="B109" i="2" s="1"/>
  <c r="C109" i="2" l="1"/>
  <c r="G109" i="2" s="1"/>
  <c r="G16" i="1" l="1"/>
  <c r="D109" i="2"/>
  <c r="H109" i="2" s="1"/>
  <c r="E109" i="2" l="1"/>
  <c r="F109" i="2" l="1"/>
  <c r="I109" i="2"/>
  <c r="F16" i="1" s="1"/>
  <c r="I16" i="1" l="1"/>
  <c r="K16" i="1" s="1"/>
  <c r="B110" i="2"/>
  <c r="H16" i="1"/>
  <c r="C110" i="2"/>
  <c r="D110" i="2" l="1"/>
  <c r="E110" i="2" l="1"/>
  <c r="F110" i="2" s="1"/>
  <c r="B111" i="2" s="1"/>
  <c r="C111" i="2" s="1"/>
  <c r="D111" i="2" l="1"/>
  <c r="E111" i="2" l="1"/>
  <c r="F111" i="2" s="1"/>
  <c r="B112" i="2" s="1"/>
  <c r="C112" i="2" l="1"/>
  <c r="D112" i="2" s="1"/>
  <c r="E112" i="2" l="1"/>
  <c r="F112" i="2"/>
  <c r="B113" i="2" s="1"/>
  <c r="C113" i="2" l="1"/>
  <c r="D113" i="2" l="1"/>
  <c r="E113" i="2" l="1"/>
  <c r="F113" i="2" s="1"/>
  <c r="B114" i="2" s="1"/>
  <c r="C114" i="2" l="1"/>
  <c r="D114" i="2" l="1"/>
  <c r="E114" i="2" l="1"/>
  <c r="F114" i="2" s="1"/>
  <c r="B115" i="2" s="1"/>
  <c r="C115" i="2" l="1"/>
  <c r="D115" i="2" l="1"/>
  <c r="E115" i="2" l="1"/>
  <c r="F115" i="2" s="1"/>
  <c r="B116" i="2" s="1"/>
  <c r="C116" i="2" l="1"/>
  <c r="D116" i="2" s="1"/>
  <c r="E116" i="2" l="1"/>
  <c r="F116" i="2" s="1"/>
  <c r="B117" i="2" s="1"/>
  <c r="C117" i="2" l="1"/>
  <c r="D117" i="2" l="1"/>
  <c r="E117" i="2" l="1"/>
  <c r="F117" i="2" s="1"/>
  <c r="B118" i="2" s="1"/>
  <c r="C118" i="2" l="1"/>
  <c r="D118" i="2" l="1"/>
  <c r="E118" i="2" l="1"/>
  <c r="F118" i="2" s="1"/>
  <c r="B119" i="2" s="1"/>
  <c r="C119" i="2" l="1"/>
  <c r="D119" i="2" l="1"/>
  <c r="E119" i="2" l="1"/>
  <c r="F119" i="2" s="1"/>
  <c r="B120" i="2" s="1"/>
  <c r="C120" i="2" l="1"/>
  <c r="D120" i="2" s="1"/>
  <c r="E120" i="2" l="1"/>
  <c r="F120" i="2" s="1"/>
  <c r="B121" i="2" s="1"/>
  <c r="C121" i="2" l="1"/>
  <c r="G121" i="2" s="1"/>
  <c r="G17" i="1" l="1"/>
  <c r="D121" i="2"/>
  <c r="H121" i="2" s="1"/>
  <c r="E121" i="2" l="1"/>
  <c r="F121" i="2" l="1"/>
  <c r="I17" i="1" s="1"/>
  <c r="K17" i="1" s="1"/>
  <c r="I121" i="2"/>
  <c r="F17" i="1" s="1"/>
  <c r="H17" i="1" s="1"/>
</calcChain>
</file>

<file path=xl/sharedStrings.xml><?xml version="1.0" encoding="utf-8"?>
<sst xmlns="http://schemas.openxmlformats.org/spreadsheetml/2006/main" count="67" uniqueCount="48">
  <si>
    <t>Mortgage Financial Analysis</t>
  </si>
  <si>
    <t>Mortgage parameters</t>
  </si>
  <si>
    <t>Cumulative Financial Analysis - 1 to 10 years</t>
  </si>
  <si>
    <t>Mortgage term (years)</t>
  </si>
  <si>
    <t>Years</t>
  </si>
  <si>
    <t>Tax savings</t>
  </si>
  <si>
    <t>Loan balance</t>
  </si>
  <si>
    <t>Property value</t>
  </si>
  <si>
    <t>Equity</t>
  </si>
  <si>
    <t>Rate</t>
  </si>
  <si>
    <t>Loan amount</t>
  </si>
  <si>
    <t>Payment</t>
  </si>
  <si>
    <t>Additional factors</t>
  </si>
  <si>
    <t>Additional principal*</t>
  </si>
  <si>
    <t>Marginal tax bracket</t>
  </si>
  <si>
    <t>Annual appreciation</t>
  </si>
  <si>
    <t>Insurance (annual)</t>
  </si>
  <si>
    <t>Property tax rate</t>
  </si>
  <si>
    <t>* - additional principal payment applied each month (optional)</t>
  </si>
  <si>
    <t>Month</t>
  </si>
  <si>
    <t>Balance</t>
  </si>
  <si>
    <t>Interest</t>
  </si>
  <si>
    <t>Principal paid</t>
  </si>
  <si>
    <t>Pre-paid</t>
  </si>
  <si>
    <t>New Balance</t>
  </si>
  <si>
    <t>Purchase price</t>
  </si>
  <si>
    <t>Down payment</t>
  </si>
  <si>
    <t>Cash out**</t>
  </si>
  <si>
    <t>Net cost***</t>
  </si>
  <si>
    <t>*** - cash out less tax savings</t>
  </si>
  <si>
    <t>Annual Interest Paid</t>
  </si>
  <si>
    <t>Annual Principal Paid</t>
  </si>
  <si>
    <t>Annual Pre-pay</t>
  </si>
  <si>
    <t>** - includes down payment, total principal and interest, property taxes and insurance</t>
  </si>
  <si>
    <t>This calculator computes your financial position for the first 10 years of a mortgage.  Click on the yellow-highlighted cells to change their values, then press "Enter" to update the tables.  All values in the table are cumulative.</t>
  </si>
  <si>
    <t># NExS app configuration - generated by the NExS Excel Add-in</t>
  </si>
  <si>
    <t/>
  </si>
  <si>
    <t># App type: Interactive Calculator</t>
  </si>
  <si>
    <t>app</t>
  </si>
  <si>
    <t>Mortgage Calculator</t>
  </si>
  <si>
    <t>view</t>
  </si>
  <si>
    <t>Sheet1!B2:K23</t>
  </si>
  <si>
    <t>name</t>
  </si>
  <si>
    <t>Main</t>
  </si>
  <si>
    <t>input</t>
  </si>
  <si>
    <t>C7:C10</t>
  </si>
  <si>
    <t>C15:C19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</si>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</sst>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164" fontId="0" fillId="2" borderId="7" xfId="1" applyNumberFormat="1" applyFont="1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6" fontId="0" fillId="0" borderId="0" xfId="1" applyNumberFormat="1" applyFont="1" applyBorder="1"/>
    <xf numFmtId="5" fontId="0" fillId="2" borderId="7" xfId="2" applyNumberFormat="1" applyFont="1" applyFill="1" applyBorder="1"/>
    <xf numFmtId="0" fontId="0" fillId="0" borderId="11" xfId="0" applyBorder="1"/>
    <xf numFmtId="7" fontId="0" fillId="0" borderId="12" xfId="2" applyNumberFormat="1" applyFont="1" applyBorder="1"/>
    <xf numFmtId="7" fontId="0" fillId="0" borderId="0" xfId="2" applyNumberFormat="1" applyFont="1"/>
    <xf numFmtId="5" fontId="0" fillId="2" borderId="7" xfId="0" applyNumberFormat="1" applyFill="1" applyBorder="1"/>
    <xf numFmtId="9" fontId="0" fillId="2" borderId="7" xfId="0" applyNumberFormat="1" applyFill="1" applyBorder="1"/>
    <xf numFmtId="6" fontId="0" fillId="2" borderId="7" xfId="0" applyNumberFormat="1" applyFill="1" applyBorder="1"/>
    <xf numFmtId="6" fontId="0" fillId="0" borderId="13" xfId="1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0" xfId="0" applyFont="1"/>
    <xf numFmtId="0" fontId="0" fillId="0" borderId="0" xfId="0" applyAlignment="1">
      <alignment horizontal="center"/>
    </xf>
    <xf numFmtId="43" fontId="0" fillId="0" borderId="0" xfId="0" applyNumberFormat="1"/>
    <xf numFmtId="43" fontId="0" fillId="0" borderId="0" xfId="1" applyFont="1"/>
    <xf numFmtId="0" fontId="0" fillId="2" borderId="0" xfId="0" applyFill="1" applyAlignment="1">
      <alignment horizontal="center"/>
    </xf>
    <xf numFmtId="43" fontId="0" fillId="2" borderId="0" xfId="0" applyNumberFormat="1" applyFill="1"/>
    <xf numFmtId="43" fontId="0" fillId="2" borderId="0" xfId="1" applyFont="1" applyFill="1"/>
    <xf numFmtId="5" fontId="0" fillId="0" borderId="7" xfId="2" applyNumberFormat="1" applyFont="1" applyFill="1" applyBorder="1"/>
    <xf numFmtId="165" fontId="0" fillId="2" borderId="7" xfId="0" applyNumberFormat="1" applyFill="1" applyBorder="1"/>
    <xf numFmtId="165" fontId="0" fillId="2" borderId="12" xfId="0" applyNumberFormat="1" applyFill="1" applyBorder="1"/>
    <xf numFmtId="6" fontId="0" fillId="0" borderId="7" xfId="1" applyNumberFormat="1" applyFont="1" applyBorder="1"/>
    <xf numFmtId="6" fontId="0" fillId="0" borderId="12" xfId="1" applyNumberFormat="1" applyFont="1" applyBorder="1"/>
    <xf numFmtId="43" fontId="2" fillId="2" borderId="0" xfId="0" applyNumberFormat="1" applyFont="1" applyFill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43" fontId="2" fillId="0" borderId="0" xfId="1" applyFont="1"/>
    <xf numFmtId="43" fontId="2" fillId="0" borderId="0" xfId="0" applyNumberFormat="1" applyFont="1"/>
    <xf numFmtId="0" fontId="2" fillId="2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9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88738AE-214A-C543-B372-1A5251069834}">
  <we:reference id="ef97af09-46e3-4b7d-8d85-d3e737214785" version="1.0.0.1" store="developer" storeType="Registry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topLeftCell="B1" workbookViewId="0">
      <selection activeCell="C15" sqref="C15:C19"/>
    </sheetView>
  </sheetViews>
  <sheetFormatPr baseColWidth="10" defaultColWidth="8.83203125" defaultRowHeight="15" x14ac:dyDescent="0.2"/>
  <cols>
    <col min="2" max="2" width="21.1640625" customWidth="1"/>
    <col min="3" max="3" width="12.5" customWidth="1"/>
    <col min="6" max="6" width="13.33203125" customWidth="1"/>
    <col min="7" max="8" width="13.83203125" customWidth="1"/>
    <col min="9" max="9" width="13.6640625" customWidth="1"/>
    <col min="10" max="10" width="13.83203125" customWidth="1"/>
    <col min="11" max="11" width="13.1640625" customWidth="1"/>
  </cols>
  <sheetData>
    <row r="2" spans="2:11" ht="16" x14ac:dyDescent="0.2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</row>
    <row r="4" spans="2:11" ht="33" customHeight="1" x14ac:dyDescent="0.2">
      <c r="B4" s="39" t="s">
        <v>34</v>
      </c>
      <c r="C4" s="40"/>
      <c r="D4" s="40"/>
      <c r="E4" s="40"/>
      <c r="F4" s="40"/>
      <c r="G4" s="40"/>
      <c r="H4" s="40"/>
      <c r="I4" s="40"/>
      <c r="J4" s="40"/>
      <c r="K4" s="40"/>
    </row>
    <row r="5" spans="2:11" ht="16" thickBot="1" x14ac:dyDescent="0.25"/>
    <row r="6" spans="2:11" x14ac:dyDescent="0.2">
      <c r="B6" s="41" t="s">
        <v>1</v>
      </c>
      <c r="C6" s="42"/>
      <c r="E6" s="43" t="s">
        <v>2</v>
      </c>
      <c r="F6" s="44"/>
      <c r="G6" s="44"/>
      <c r="H6" s="44"/>
      <c r="I6" s="44"/>
      <c r="J6" s="44"/>
      <c r="K6" s="45"/>
    </row>
    <row r="7" spans="2:11" x14ac:dyDescent="0.2">
      <c r="B7" s="13" t="s">
        <v>3</v>
      </c>
      <c r="C7" s="1">
        <v>30</v>
      </c>
      <c r="E7" s="35" t="s">
        <v>4</v>
      </c>
      <c r="F7" s="36" t="s">
        <v>27</v>
      </c>
      <c r="G7" s="36" t="s">
        <v>5</v>
      </c>
      <c r="H7" s="36" t="s">
        <v>28</v>
      </c>
      <c r="I7" s="36" t="s">
        <v>6</v>
      </c>
      <c r="J7" s="36" t="s">
        <v>7</v>
      </c>
      <c r="K7" s="37" t="s">
        <v>8</v>
      </c>
    </row>
    <row r="8" spans="2:11" x14ac:dyDescent="0.2">
      <c r="B8" s="2" t="s">
        <v>9</v>
      </c>
      <c r="C8" s="25">
        <v>0.04</v>
      </c>
      <c r="E8" s="3">
        <v>1</v>
      </c>
      <c r="F8" s="4">
        <f>SUM(Sheet2!G13:I13)+Purchase_price*(1+Annual_appreciation)^(E8-1)*Property_tax_rate+Insurance__annual+Down_payment</f>
        <v>224686.95063675655</v>
      </c>
      <c r="G8" s="4">
        <f>Sheet2!G13*Marginal_tax_bracket</f>
        <v>2856.9219208800887</v>
      </c>
      <c r="H8" s="4">
        <f>F8-G8</f>
        <v>221830.02871587645</v>
      </c>
      <c r="I8" s="4">
        <f>Sheet2!F13</f>
        <v>294716.89070024382</v>
      </c>
      <c r="J8" s="4">
        <f t="shared" ref="J8:J17" si="0">$C$9*(1+$C$17)^E8</f>
        <v>515000</v>
      </c>
      <c r="K8" s="27">
        <f>J8-I8</f>
        <v>220283.10929975618</v>
      </c>
    </row>
    <row r="9" spans="2:11" x14ac:dyDescent="0.2">
      <c r="B9" s="13" t="s">
        <v>25</v>
      </c>
      <c r="C9" s="5">
        <v>500000</v>
      </c>
      <c r="E9" s="14">
        <f>1+E8</f>
        <v>2</v>
      </c>
      <c r="F9" s="4">
        <f>SUM(Sheet2!G25:I25)+Purchase_price*(1+Annual_appreciation)^(E9-1)*Property_tax_rate+Insurance__annual+F8</f>
        <v>249448.9012735131</v>
      </c>
      <c r="G9" s="4">
        <f>Sheet2!G25*Marginal_tax_bracket+G8</f>
        <v>5662.1857559315486</v>
      </c>
      <c r="H9" s="4">
        <f t="shared" ref="H9:H17" si="1">F9-G9</f>
        <v>243786.71551758156</v>
      </c>
      <c r="I9" s="4">
        <f>Sheet2!F25</f>
        <v>289218.53937620175</v>
      </c>
      <c r="J9" s="4">
        <f t="shared" si="0"/>
        <v>530450</v>
      </c>
      <c r="K9" s="27">
        <f t="shared" ref="K9:K17" si="2">J9-I9</f>
        <v>241231.46062379825</v>
      </c>
    </row>
    <row r="10" spans="2:11" x14ac:dyDescent="0.2">
      <c r="B10" s="13" t="s">
        <v>26</v>
      </c>
      <c r="C10" s="5">
        <v>200000</v>
      </c>
      <c r="E10" s="14">
        <f t="shared" ref="E10:E17" si="3">1+E9</f>
        <v>3</v>
      </c>
      <c r="F10" s="4">
        <f>SUM(Sheet2!G37:I37)+Purchase_price*(1+Annual_appreciation)^(E10-1)*Property_tax_rate+Insurance__annual+F9</f>
        <v>274288.10191026964</v>
      </c>
      <c r="G10" s="4">
        <f>Sheet2!G37*Marginal_tax_bracket+G9</f>
        <v>8413.6868750334379</v>
      </c>
      <c r="H10" s="4">
        <f t="shared" si="1"/>
        <v>265874.41503523622</v>
      </c>
      <c r="I10" s="4">
        <f>Sheet2!F37</f>
        <v>283496.17673570308</v>
      </c>
      <c r="J10" s="4">
        <f t="shared" si="0"/>
        <v>546363.5</v>
      </c>
      <c r="K10" s="27">
        <f t="shared" si="2"/>
        <v>262867.32326429692</v>
      </c>
    </row>
    <row r="11" spans="2:11" x14ac:dyDescent="0.2">
      <c r="B11" s="2" t="s">
        <v>10</v>
      </c>
      <c r="C11" s="24">
        <f>C9-C10</f>
        <v>300000</v>
      </c>
      <c r="E11" s="14">
        <f t="shared" si="3"/>
        <v>4</v>
      </c>
      <c r="F11" s="4">
        <f>SUM(Sheet2!G49:I49)+Purchase_price*(1+Annual_appreciation)^(E11-1)*Property_tax_rate+Insurance__annual+F10</f>
        <v>299206.8700470262</v>
      </c>
      <c r="G11" s="4">
        <f>Sheet2!G49*Marginal_tax_bracket+G10</f>
        <v>11109.234902186412</v>
      </c>
      <c r="H11" s="4">
        <f t="shared" si="1"/>
        <v>288097.63514483976</v>
      </c>
      <c r="I11" s="4">
        <f>Sheet2!F49</f>
        <v>277540.6762120839</v>
      </c>
      <c r="J11" s="4">
        <f t="shared" si="0"/>
        <v>562754.40499999991</v>
      </c>
      <c r="K11" s="27">
        <f t="shared" si="2"/>
        <v>285213.72878791601</v>
      </c>
    </row>
    <row r="12" spans="2:11" ht="16" thickBot="1" x14ac:dyDescent="0.25">
      <c r="B12" s="6" t="s">
        <v>11</v>
      </c>
      <c r="C12" s="7">
        <f>-PMT(C8/12, C7*12, C11)</f>
        <v>1432.2458863963786</v>
      </c>
      <c r="E12" s="14">
        <f t="shared" si="3"/>
        <v>5</v>
      </c>
      <c r="F12" s="4">
        <f>SUM(Sheet2!G61:I61)+Purchase_price*(1+Annual_appreciation)^(E12-1)*Property_tax_rate+Insurance__annual+F11</f>
        <v>324207.59270878276</v>
      </c>
      <c r="G12" s="4">
        <f>Sheet2!G61*Marginal_tax_bracket+G11</f>
        <v>13746.550222093341</v>
      </c>
      <c r="H12" s="4">
        <f t="shared" si="1"/>
        <v>310461.0424866894</v>
      </c>
      <c r="I12" s="4">
        <f>Sheet2!F61</f>
        <v>271342.53940827295</v>
      </c>
      <c r="J12" s="4">
        <f t="shared" si="0"/>
        <v>579637.03714999987</v>
      </c>
      <c r="K12" s="27">
        <f t="shared" si="2"/>
        <v>308294.49774172693</v>
      </c>
    </row>
    <row r="13" spans="2:11" ht="16" thickBot="1" x14ac:dyDescent="0.25">
      <c r="C13" s="8"/>
      <c r="E13" s="14">
        <f t="shared" si="3"/>
        <v>6</v>
      </c>
      <c r="F13" s="4">
        <f>SUM(Sheet2!G73:I73)+Purchase_price*(1+Annual_appreciation)^(E13-1)*Property_tax_rate+Insurance__annual+F12</f>
        <v>349292.72853128932</v>
      </c>
      <c r="G13" s="4">
        <f>Sheet2!G73*Marginal_tax_bracket+G12</f>
        <v>16323.260344412625</v>
      </c>
      <c r="H13" s="4">
        <f t="shared" si="1"/>
        <v>332969.46818687668</v>
      </c>
      <c r="I13" s="4">
        <f>Sheet2!F73</f>
        <v>264891.88094784686</v>
      </c>
      <c r="J13" s="4">
        <f t="shared" si="0"/>
        <v>597026.14826449996</v>
      </c>
      <c r="K13" s="27">
        <f t="shared" si="2"/>
        <v>332134.2673166531</v>
      </c>
    </row>
    <row r="14" spans="2:11" x14ac:dyDescent="0.2">
      <c r="B14" s="41" t="s">
        <v>12</v>
      </c>
      <c r="C14" s="42"/>
      <c r="E14" s="14">
        <f t="shared" si="3"/>
        <v>7</v>
      </c>
      <c r="F14" s="4">
        <f>SUM(Sheet2!G85:I85)+Purchase_price*(1+Annual_appreciation)^(E14-1)*Property_tax_rate+Insurance__annual+F13</f>
        <v>374464.80990936834</v>
      </c>
      <c r="G14" s="4">
        <f>Sheet2!G85*Marginal_tax_bracket+G13</f>
        <v>18836.896119885583</v>
      </c>
      <c r="H14" s="4">
        <f t="shared" si="1"/>
        <v>355627.91378948279</v>
      </c>
      <c r="I14" s="4">
        <f>Sheet2!F85</f>
        <v>258178.41270889432</v>
      </c>
      <c r="J14" s="4">
        <f t="shared" si="0"/>
        <v>614936.93271243502</v>
      </c>
      <c r="K14" s="27">
        <f t="shared" si="2"/>
        <v>356758.52000354067</v>
      </c>
    </row>
    <row r="15" spans="2:11" x14ac:dyDescent="0.2">
      <c r="B15" s="13" t="s">
        <v>13</v>
      </c>
      <c r="C15" s="9">
        <v>0</v>
      </c>
      <c r="E15" s="14">
        <f t="shared" si="3"/>
        <v>8</v>
      </c>
      <c r="F15" s="4">
        <f>SUM(Sheet2!G97:I97)+Purchase_price*(1+Annual_appreciation)^(E15-1)*Property_tax_rate+Insurance__annual+F14</f>
        <v>399726.44520968705</v>
      </c>
      <c r="G15" s="4">
        <f>Sheet2!G97*Marginal_tax_bracket+G14</f>
        <v>21284.887802303037</v>
      </c>
      <c r="H15" s="4">
        <f t="shared" si="1"/>
        <v>378441.55740738404</v>
      </c>
      <c r="I15" s="4">
        <f>Sheet2!F97</f>
        <v>251191.42741554385</v>
      </c>
      <c r="J15" s="4">
        <f t="shared" si="0"/>
        <v>633385.040693808</v>
      </c>
      <c r="K15" s="27">
        <f t="shared" si="2"/>
        <v>382193.61327826418</v>
      </c>
    </row>
    <row r="16" spans="2:11" x14ac:dyDescent="0.2">
      <c r="B16" s="13" t="s">
        <v>14</v>
      </c>
      <c r="C16" s="10">
        <v>0.24</v>
      </c>
      <c r="E16" s="14">
        <f t="shared" si="3"/>
        <v>9</v>
      </c>
      <c r="F16" s="4">
        <f>SUM(Sheet2!G109:I109)+Purchase_price*(1+Annual_appreciation)^(E16-1)*Property_tax_rate+Insurance__annual+F15</f>
        <v>425080.32104991266</v>
      </c>
      <c r="G16" s="4">
        <f>Sheet2!G109*Marginal_tax_bracket+G15</f>
        <v>23664.560950030336</v>
      </c>
      <c r="H16" s="4">
        <f t="shared" si="1"/>
        <v>401415.76009988232</v>
      </c>
      <c r="I16" s="4">
        <f>Sheet2!F109</f>
        <v>243919.78156098438</v>
      </c>
      <c r="J16" s="4">
        <f t="shared" si="0"/>
        <v>652386.59191462223</v>
      </c>
      <c r="K16" s="27">
        <f t="shared" si="2"/>
        <v>408466.81035363785</v>
      </c>
    </row>
    <row r="17" spans="2:11" ht="16" thickBot="1" x14ac:dyDescent="0.25">
      <c r="B17" s="13" t="s">
        <v>15</v>
      </c>
      <c r="C17" s="25">
        <v>0.03</v>
      </c>
      <c r="E17" s="15">
        <f t="shared" si="3"/>
        <v>10</v>
      </c>
      <c r="F17" s="12">
        <f>SUM(Sheet2!G121:I121)+Purchase_price*(1+Annual_appreciation)^(E17-1)*Property_tax_rate+Insurance__annual+F16</f>
        <v>450529.20464624232</v>
      </c>
      <c r="G17" s="12">
        <f>Sheet2!G121*Marginal_tax_bracket+G16</f>
        <v>25973.132160554185</v>
      </c>
      <c r="H17" s="12">
        <f t="shared" si="1"/>
        <v>424556.07248568814</v>
      </c>
      <c r="I17" s="12">
        <f>Sheet2!F121</f>
        <v>236351.87763474396</v>
      </c>
      <c r="J17" s="12">
        <f t="shared" si="0"/>
        <v>671958.18967206089</v>
      </c>
      <c r="K17" s="28">
        <f t="shared" si="2"/>
        <v>435606.31203731697</v>
      </c>
    </row>
    <row r="18" spans="2:11" x14ac:dyDescent="0.2">
      <c r="B18" s="13" t="s">
        <v>16</v>
      </c>
      <c r="C18" s="11">
        <v>5000</v>
      </c>
      <c r="E18" s="17"/>
    </row>
    <row r="19" spans="2:11" ht="16" thickBot="1" x14ac:dyDescent="0.25">
      <c r="B19" s="16" t="s">
        <v>17</v>
      </c>
      <c r="C19" s="26">
        <v>5.0000000000000001E-3</v>
      </c>
    </row>
    <row r="21" spans="2:11" x14ac:dyDescent="0.2">
      <c r="B21" s="17" t="s">
        <v>18</v>
      </c>
    </row>
    <row r="22" spans="2:11" x14ac:dyDescent="0.2">
      <c r="B22" s="17" t="s">
        <v>33</v>
      </c>
    </row>
    <row r="23" spans="2:11" x14ac:dyDescent="0.2">
      <c r="B23" s="17" t="s">
        <v>29</v>
      </c>
    </row>
  </sheetData>
  <mergeCells count="5">
    <mergeCell ref="B2:K2"/>
    <mergeCell ref="B4:K4"/>
    <mergeCell ref="B6:C6"/>
    <mergeCell ref="E6:K6"/>
    <mergeCell ref="B14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1"/>
  <sheetViews>
    <sheetView workbookViewId="0">
      <pane ySplit="1" topLeftCell="A44" activePane="bottomLeft" state="frozen"/>
      <selection pane="bottomLeft" activeCell="G13" sqref="G13"/>
    </sheetView>
  </sheetViews>
  <sheetFormatPr baseColWidth="10" defaultColWidth="8.83203125" defaultRowHeight="15" x14ac:dyDescent="0.2"/>
  <cols>
    <col min="2" max="2" width="15" customWidth="1"/>
    <col min="3" max="3" width="15.5" customWidth="1"/>
    <col min="4" max="4" width="14.5" customWidth="1"/>
    <col min="5" max="5" width="12.6640625" customWidth="1"/>
    <col min="6" max="6" width="15.1640625" customWidth="1"/>
    <col min="7" max="7" width="20.6640625" bestFit="1" customWidth="1"/>
    <col min="8" max="8" width="21.5" bestFit="1" customWidth="1"/>
    <col min="9" max="9" width="16.1640625" bestFit="1" customWidth="1"/>
    <col min="10" max="10" width="6.83203125" bestFit="1" customWidth="1"/>
    <col min="11" max="11" width="14.1640625" bestFit="1" customWidth="1"/>
  </cols>
  <sheetData>
    <row r="1" spans="1:10" x14ac:dyDescent="0.2">
      <c r="A1" s="30" t="s">
        <v>19</v>
      </c>
      <c r="B1" s="30" t="s">
        <v>20</v>
      </c>
      <c r="C1" s="30" t="s">
        <v>21</v>
      </c>
      <c r="D1" s="31" t="s">
        <v>22</v>
      </c>
      <c r="E1" s="31" t="s">
        <v>23</v>
      </c>
      <c r="F1" s="31" t="s">
        <v>24</v>
      </c>
      <c r="G1" s="31" t="s">
        <v>30</v>
      </c>
      <c r="H1" s="31" t="s">
        <v>31</v>
      </c>
      <c r="I1" s="31" t="s">
        <v>32</v>
      </c>
    </row>
    <row r="2" spans="1:10" x14ac:dyDescent="0.2">
      <c r="A2" s="18">
        <v>1</v>
      </c>
      <c r="B2" s="20">
        <f>Sheet1!$C$11</f>
        <v>300000</v>
      </c>
      <c r="C2" s="20">
        <f>B2*Sheet1!$C$8/12</f>
        <v>1000</v>
      </c>
      <c r="D2" s="20">
        <f>Sheet1!$C$12-C2</f>
        <v>432.24588639637864</v>
      </c>
      <c r="E2" s="20">
        <f>Sheet1!$C$15</f>
        <v>0</v>
      </c>
      <c r="F2" s="20">
        <f>MAX(B2-D2-E2,0)</f>
        <v>299567.75411360362</v>
      </c>
      <c r="G2" s="32"/>
      <c r="H2" s="32"/>
      <c r="I2" s="32"/>
    </row>
    <row r="3" spans="1:10" x14ac:dyDescent="0.2">
      <c r="A3" s="18">
        <f>1+A2</f>
        <v>2</v>
      </c>
      <c r="B3" s="19">
        <f t="shared" ref="B3:B57" si="0">F2</f>
        <v>299567.75411360362</v>
      </c>
      <c r="C3" s="19">
        <f t="shared" ref="C3:C34" si="1">B3*Rate/12</f>
        <v>998.55918037867878</v>
      </c>
      <c r="D3" s="20">
        <f t="shared" ref="D3:D34" si="2">MIN(Payment,B3+C3)-C3</f>
        <v>433.68670601769986</v>
      </c>
      <c r="E3" s="20">
        <f t="shared" ref="E3:E34" si="3">MIN(Additional_principal,B3-D3)</f>
        <v>0</v>
      </c>
      <c r="F3" s="20">
        <f t="shared" ref="F3:F57" si="4">MAX(B3-D3-E3,0)</f>
        <v>299134.06740758591</v>
      </c>
      <c r="G3" s="33"/>
      <c r="H3" s="33"/>
      <c r="I3" s="33"/>
    </row>
    <row r="4" spans="1:10" x14ac:dyDescent="0.2">
      <c r="A4" s="18">
        <f t="shared" ref="A4:A67" si="5">1+A3</f>
        <v>3</v>
      </c>
      <c r="B4" s="19">
        <f t="shared" si="0"/>
        <v>299134.06740758591</v>
      </c>
      <c r="C4" s="19">
        <f t="shared" si="1"/>
        <v>997.11355802528635</v>
      </c>
      <c r="D4" s="20">
        <f t="shared" si="2"/>
        <v>435.13232837109229</v>
      </c>
      <c r="E4" s="20">
        <f t="shared" si="3"/>
        <v>0</v>
      </c>
      <c r="F4" s="20">
        <f t="shared" si="4"/>
        <v>298698.9350792148</v>
      </c>
      <c r="G4" s="33"/>
      <c r="H4" s="33"/>
      <c r="I4" s="33"/>
    </row>
    <row r="5" spans="1:10" x14ac:dyDescent="0.2">
      <c r="A5" s="18">
        <f t="shared" si="5"/>
        <v>4</v>
      </c>
      <c r="B5" s="19">
        <f t="shared" si="0"/>
        <v>298698.9350792148</v>
      </c>
      <c r="C5" s="19">
        <f t="shared" si="1"/>
        <v>995.663116930716</v>
      </c>
      <c r="D5" s="20">
        <f t="shared" si="2"/>
        <v>436.58276946566264</v>
      </c>
      <c r="E5" s="20">
        <f t="shared" si="3"/>
        <v>0</v>
      </c>
      <c r="F5" s="20">
        <f t="shared" si="4"/>
        <v>298262.35230974911</v>
      </c>
      <c r="G5" s="33"/>
      <c r="H5" s="33"/>
      <c r="I5" s="33"/>
    </row>
    <row r="6" spans="1:10" x14ac:dyDescent="0.2">
      <c r="A6" s="18">
        <f t="shared" si="5"/>
        <v>5</v>
      </c>
      <c r="B6" s="19">
        <f t="shared" si="0"/>
        <v>298262.35230974911</v>
      </c>
      <c r="C6" s="19">
        <f t="shared" si="1"/>
        <v>994.20784103249707</v>
      </c>
      <c r="D6" s="20">
        <f t="shared" si="2"/>
        <v>438.03804536388157</v>
      </c>
      <c r="E6" s="20">
        <f t="shared" si="3"/>
        <v>0</v>
      </c>
      <c r="F6" s="20">
        <f t="shared" si="4"/>
        <v>297824.3142643852</v>
      </c>
      <c r="G6" s="33"/>
      <c r="H6" s="33"/>
      <c r="I6" s="33"/>
    </row>
    <row r="7" spans="1:10" x14ac:dyDescent="0.2">
      <c r="A7" s="18">
        <f t="shared" si="5"/>
        <v>6</v>
      </c>
      <c r="B7" s="19">
        <f t="shared" si="0"/>
        <v>297824.3142643852</v>
      </c>
      <c r="C7" s="19">
        <f t="shared" si="1"/>
        <v>992.7477142146173</v>
      </c>
      <c r="D7" s="20">
        <f t="shared" si="2"/>
        <v>439.49817218176133</v>
      </c>
      <c r="E7" s="20">
        <f t="shared" si="3"/>
        <v>0</v>
      </c>
      <c r="F7" s="20">
        <f t="shared" si="4"/>
        <v>297384.81609220343</v>
      </c>
      <c r="G7" s="33"/>
      <c r="H7" s="33"/>
      <c r="I7" s="33"/>
    </row>
    <row r="8" spans="1:10" x14ac:dyDescent="0.2">
      <c r="A8" s="18">
        <f t="shared" si="5"/>
        <v>7</v>
      </c>
      <c r="B8" s="19">
        <f t="shared" si="0"/>
        <v>297384.81609220343</v>
      </c>
      <c r="C8" s="19">
        <f t="shared" si="1"/>
        <v>991.28272030734479</v>
      </c>
      <c r="D8" s="20">
        <f t="shared" si="2"/>
        <v>440.96316608903385</v>
      </c>
      <c r="E8" s="20">
        <f t="shared" si="3"/>
        <v>0</v>
      </c>
      <c r="F8" s="20">
        <f t="shared" si="4"/>
        <v>296943.8529261144</v>
      </c>
      <c r="G8" s="33"/>
      <c r="H8" s="33"/>
      <c r="I8" s="33"/>
    </row>
    <row r="9" spans="1:10" x14ac:dyDescent="0.2">
      <c r="A9" s="18">
        <f t="shared" si="5"/>
        <v>8</v>
      </c>
      <c r="B9" s="19">
        <f t="shared" si="0"/>
        <v>296943.8529261144</v>
      </c>
      <c r="C9" s="19">
        <f t="shared" si="1"/>
        <v>989.81284308704801</v>
      </c>
      <c r="D9" s="20">
        <f t="shared" si="2"/>
        <v>442.43304330933063</v>
      </c>
      <c r="E9" s="20">
        <f t="shared" si="3"/>
        <v>0</v>
      </c>
      <c r="F9" s="20">
        <f t="shared" si="4"/>
        <v>296501.41988280509</v>
      </c>
      <c r="G9" s="33"/>
      <c r="H9" s="33"/>
      <c r="I9" s="33"/>
    </row>
    <row r="10" spans="1:10" x14ac:dyDescent="0.2">
      <c r="A10" s="18">
        <f t="shared" si="5"/>
        <v>9</v>
      </c>
      <c r="B10" s="19">
        <f t="shared" si="0"/>
        <v>296501.41988280509</v>
      </c>
      <c r="C10" s="19">
        <f t="shared" si="1"/>
        <v>988.338066276017</v>
      </c>
      <c r="D10" s="20">
        <f t="shared" si="2"/>
        <v>443.90782012036163</v>
      </c>
      <c r="E10" s="20">
        <f t="shared" si="3"/>
        <v>0</v>
      </c>
      <c r="F10" s="20">
        <f t="shared" si="4"/>
        <v>296057.51206268475</v>
      </c>
      <c r="G10" s="33"/>
      <c r="H10" s="33"/>
      <c r="I10" s="33"/>
    </row>
    <row r="11" spans="1:10" x14ac:dyDescent="0.2">
      <c r="A11" s="18">
        <f t="shared" si="5"/>
        <v>10</v>
      </c>
      <c r="B11" s="19">
        <f t="shared" si="0"/>
        <v>296057.51206268475</v>
      </c>
      <c r="C11" s="19">
        <f t="shared" si="1"/>
        <v>986.85837354228249</v>
      </c>
      <c r="D11" s="20">
        <f t="shared" si="2"/>
        <v>445.38751285409614</v>
      </c>
      <c r="E11" s="20">
        <f t="shared" si="3"/>
        <v>0</v>
      </c>
      <c r="F11" s="20">
        <f t="shared" si="4"/>
        <v>295612.12454983068</v>
      </c>
      <c r="G11" s="33"/>
      <c r="H11" s="33"/>
      <c r="I11" s="33"/>
    </row>
    <row r="12" spans="1:10" x14ac:dyDescent="0.2">
      <c r="A12" s="18">
        <f t="shared" si="5"/>
        <v>11</v>
      </c>
      <c r="B12" s="19">
        <f t="shared" si="0"/>
        <v>295612.12454983068</v>
      </c>
      <c r="C12" s="19">
        <f t="shared" si="1"/>
        <v>985.37374849943569</v>
      </c>
      <c r="D12" s="20">
        <f t="shared" si="2"/>
        <v>446.87213789694295</v>
      </c>
      <c r="E12" s="20">
        <f t="shared" si="3"/>
        <v>0</v>
      </c>
      <c r="F12" s="20">
        <f t="shared" si="4"/>
        <v>295165.25241193373</v>
      </c>
      <c r="G12" s="33"/>
      <c r="H12" s="33"/>
      <c r="I12" s="33"/>
    </row>
    <row r="13" spans="1:10" x14ac:dyDescent="0.2">
      <c r="A13" s="21">
        <f t="shared" si="5"/>
        <v>12</v>
      </c>
      <c r="B13" s="22">
        <f t="shared" si="0"/>
        <v>295165.25241193373</v>
      </c>
      <c r="C13" s="22">
        <f t="shared" si="1"/>
        <v>983.88417470644572</v>
      </c>
      <c r="D13" s="23">
        <f t="shared" si="2"/>
        <v>448.36171168993292</v>
      </c>
      <c r="E13" s="23">
        <f t="shared" si="3"/>
        <v>0</v>
      </c>
      <c r="F13" s="23">
        <f t="shared" si="4"/>
        <v>294716.89070024382</v>
      </c>
      <c r="G13" s="29">
        <f>SUM(C2:C13)</f>
        <v>11903.841337000369</v>
      </c>
      <c r="H13" s="29">
        <f>SUM(D2:D13)</f>
        <v>5283.1092997561736</v>
      </c>
      <c r="I13" s="29">
        <f>SUM(E2:E13)</f>
        <v>0</v>
      </c>
      <c r="J13" s="34" t="str">
        <f>"year "&amp;A13/12</f>
        <v>year 1</v>
      </c>
    </row>
    <row r="14" spans="1:10" x14ac:dyDescent="0.2">
      <c r="A14" s="18">
        <f t="shared" si="5"/>
        <v>13</v>
      </c>
      <c r="B14" s="19">
        <f t="shared" si="0"/>
        <v>294716.89070024382</v>
      </c>
      <c r="C14" s="19">
        <f t="shared" si="1"/>
        <v>982.38963566747941</v>
      </c>
      <c r="D14" s="20">
        <f t="shared" si="2"/>
        <v>449.85625072889923</v>
      </c>
      <c r="E14" s="20">
        <f t="shared" si="3"/>
        <v>0</v>
      </c>
      <c r="F14" s="20">
        <f t="shared" si="4"/>
        <v>294267.03444951493</v>
      </c>
      <c r="G14" s="33"/>
      <c r="H14" s="33"/>
      <c r="I14" s="33"/>
    </row>
    <row r="15" spans="1:10" x14ac:dyDescent="0.2">
      <c r="A15" s="18">
        <f t="shared" si="5"/>
        <v>14</v>
      </c>
      <c r="B15" s="19">
        <f t="shared" si="0"/>
        <v>294267.03444951493</v>
      </c>
      <c r="C15" s="19">
        <f t="shared" si="1"/>
        <v>980.89011483171646</v>
      </c>
      <c r="D15" s="20">
        <f t="shared" si="2"/>
        <v>451.35577156466218</v>
      </c>
      <c r="E15" s="20">
        <f t="shared" si="3"/>
        <v>0</v>
      </c>
      <c r="F15" s="20">
        <f t="shared" si="4"/>
        <v>293815.67867795029</v>
      </c>
      <c r="G15" s="33"/>
      <c r="H15" s="33"/>
      <c r="I15" s="33"/>
    </row>
    <row r="16" spans="1:10" x14ac:dyDescent="0.2">
      <c r="A16" s="18">
        <f t="shared" si="5"/>
        <v>15</v>
      </c>
      <c r="B16" s="19">
        <f t="shared" si="0"/>
        <v>293815.67867795029</v>
      </c>
      <c r="C16" s="19">
        <f t="shared" si="1"/>
        <v>979.38559559316764</v>
      </c>
      <c r="D16" s="20">
        <f t="shared" si="2"/>
        <v>452.860290803211</v>
      </c>
      <c r="E16" s="20">
        <f t="shared" si="3"/>
        <v>0</v>
      </c>
      <c r="F16" s="20">
        <f t="shared" si="4"/>
        <v>293362.8183871471</v>
      </c>
      <c r="G16" s="33"/>
      <c r="H16" s="33"/>
      <c r="I16" s="33"/>
    </row>
    <row r="17" spans="1:10" x14ac:dyDescent="0.2">
      <c r="A17" s="18">
        <f t="shared" si="5"/>
        <v>16</v>
      </c>
      <c r="B17" s="19">
        <f t="shared" si="0"/>
        <v>293362.8183871471</v>
      </c>
      <c r="C17" s="19">
        <f t="shared" si="1"/>
        <v>977.87606129049027</v>
      </c>
      <c r="D17" s="20">
        <f t="shared" si="2"/>
        <v>454.36982510588837</v>
      </c>
      <c r="E17" s="20">
        <f t="shared" si="3"/>
        <v>0</v>
      </c>
      <c r="F17" s="20">
        <f t="shared" si="4"/>
        <v>292908.44856204122</v>
      </c>
      <c r="G17" s="33"/>
      <c r="H17" s="33"/>
      <c r="I17" s="33"/>
    </row>
    <row r="18" spans="1:10" x14ac:dyDescent="0.2">
      <c r="A18" s="18">
        <f t="shared" si="5"/>
        <v>17</v>
      </c>
      <c r="B18" s="19">
        <f t="shared" si="0"/>
        <v>292908.44856204122</v>
      </c>
      <c r="C18" s="19">
        <f t="shared" si="1"/>
        <v>976.36149520680408</v>
      </c>
      <c r="D18" s="20">
        <f t="shared" si="2"/>
        <v>455.88439118957456</v>
      </c>
      <c r="E18" s="20">
        <f t="shared" si="3"/>
        <v>0</v>
      </c>
      <c r="F18" s="20">
        <f t="shared" si="4"/>
        <v>292452.56417085166</v>
      </c>
      <c r="G18" s="33"/>
      <c r="H18" s="33"/>
      <c r="I18" s="33"/>
    </row>
    <row r="19" spans="1:10" x14ac:dyDescent="0.2">
      <c r="A19" s="18">
        <f t="shared" si="5"/>
        <v>18</v>
      </c>
      <c r="B19" s="19">
        <f t="shared" si="0"/>
        <v>292452.56417085166</v>
      </c>
      <c r="C19" s="19">
        <f t="shared" si="1"/>
        <v>974.84188056950552</v>
      </c>
      <c r="D19" s="20">
        <f t="shared" si="2"/>
        <v>457.40400582687312</v>
      </c>
      <c r="E19" s="20">
        <f t="shared" si="3"/>
        <v>0</v>
      </c>
      <c r="F19" s="20">
        <f t="shared" si="4"/>
        <v>291995.1601650248</v>
      </c>
      <c r="G19" s="33"/>
      <c r="H19" s="33"/>
      <c r="I19" s="33"/>
    </row>
    <row r="20" spans="1:10" x14ac:dyDescent="0.2">
      <c r="A20" s="18">
        <f t="shared" si="5"/>
        <v>19</v>
      </c>
      <c r="B20" s="19">
        <f t="shared" si="0"/>
        <v>291995.1601650248</v>
      </c>
      <c r="C20" s="19">
        <f t="shared" si="1"/>
        <v>973.3172005500827</v>
      </c>
      <c r="D20" s="20">
        <f t="shared" si="2"/>
        <v>458.92868584629593</v>
      </c>
      <c r="E20" s="20">
        <f t="shared" si="3"/>
        <v>0</v>
      </c>
      <c r="F20" s="20">
        <f t="shared" si="4"/>
        <v>291536.23147917853</v>
      </c>
      <c r="G20" s="33"/>
      <c r="H20" s="33"/>
      <c r="I20" s="33"/>
    </row>
    <row r="21" spans="1:10" x14ac:dyDescent="0.2">
      <c r="A21" s="18">
        <f t="shared" si="5"/>
        <v>20</v>
      </c>
      <c r="B21" s="19">
        <f t="shared" si="0"/>
        <v>291536.23147917853</v>
      </c>
      <c r="C21" s="19">
        <f t="shared" si="1"/>
        <v>971.78743826392849</v>
      </c>
      <c r="D21" s="20">
        <f t="shared" si="2"/>
        <v>460.45844813245014</v>
      </c>
      <c r="E21" s="20">
        <f t="shared" si="3"/>
        <v>0</v>
      </c>
      <c r="F21" s="20">
        <f t="shared" si="4"/>
        <v>291075.77303104609</v>
      </c>
      <c r="G21" s="33"/>
      <c r="H21" s="33"/>
      <c r="I21" s="33"/>
    </row>
    <row r="22" spans="1:10" x14ac:dyDescent="0.2">
      <c r="A22" s="18">
        <f t="shared" si="5"/>
        <v>21</v>
      </c>
      <c r="B22" s="19">
        <f t="shared" si="0"/>
        <v>291075.77303104609</v>
      </c>
      <c r="C22" s="19">
        <f t="shared" si="1"/>
        <v>970.25257677015361</v>
      </c>
      <c r="D22" s="20">
        <f t="shared" si="2"/>
        <v>461.99330962622503</v>
      </c>
      <c r="E22" s="20">
        <f t="shared" si="3"/>
        <v>0</v>
      </c>
      <c r="F22" s="20">
        <f t="shared" si="4"/>
        <v>290613.77972141985</v>
      </c>
      <c r="G22" s="33"/>
      <c r="H22" s="33"/>
      <c r="I22" s="33"/>
    </row>
    <row r="23" spans="1:10" x14ac:dyDescent="0.2">
      <c r="A23" s="18">
        <f t="shared" si="5"/>
        <v>22</v>
      </c>
      <c r="B23" s="19">
        <f t="shared" si="0"/>
        <v>290613.77972141985</v>
      </c>
      <c r="C23" s="19">
        <f t="shared" si="1"/>
        <v>968.7125990713995</v>
      </c>
      <c r="D23" s="20">
        <f t="shared" si="2"/>
        <v>463.53328732497914</v>
      </c>
      <c r="E23" s="20">
        <f t="shared" si="3"/>
        <v>0</v>
      </c>
      <c r="F23" s="20">
        <f t="shared" si="4"/>
        <v>290150.24643409485</v>
      </c>
      <c r="G23" s="33"/>
      <c r="H23" s="33"/>
      <c r="I23" s="33"/>
    </row>
    <row r="24" spans="1:10" x14ac:dyDescent="0.2">
      <c r="A24" s="18">
        <f t="shared" si="5"/>
        <v>23</v>
      </c>
      <c r="B24" s="19">
        <f t="shared" si="0"/>
        <v>290150.24643409485</v>
      </c>
      <c r="C24" s="19">
        <f t="shared" si="1"/>
        <v>967.16748811364948</v>
      </c>
      <c r="D24" s="20">
        <f t="shared" si="2"/>
        <v>465.07839828272915</v>
      </c>
      <c r="E24" s="20">
        <f t="shared" si="3"/>
        <v>0</v>
      </c>
      <c r="F24" s="20">
        <f t="shared" si="4"/>
        <v>289685.16803581209</v>
      </c>
      <c r="G24" s="33"/>
      <c r="H24" s="33"/>
      <c r="I24" s="33"/>
    </row>
    <row r="25" spans="1:10" x14ac:dyDescent="0.2">
      <c r="A25" s="21">
        <f t="shared" si="5"/>
        <v>24</v>
      </c>
      <c r="B25" s="22">
        <f t="shared" si="0"/>
        <v>289685.16803581209</v>
      </c>
      <c r="C25" s="22">
        <f t="shared" si="1"/>
        <v>965.61722678604031</v>
      </c>
      <c r="D25" s="23">
        <f t="shared" si="2"/>
        <v>466.62865961033833</v>
      </c>
      <c r="E25" s="23">
        <f t="shared" si="3"/>
        <v>0</v>
      </c>
      <c r="F25" s="23">
        <f t="shared" si="4"/>
        <v>289218.53937620175</v>
      </c>
      <c r="G25" s="29">
        <f>SUM(C14:C25)</f>
        <v>11688.599312714417</v>
      </c>
      <c r="H25" s="29">
        <f>SUM(D14:D25)</f>
        <v>5498.3513240421262</v>
      </c>
      <c r="I25" s="29">
        <f>SUM(E14:E25)</f>
        <v>0</v>
      </c>
      <c r="J25" s="34" t="str">
        <f>"year "&amp;A25/12</f>
        <v>year 2</v>
      </c>
    </row>
    <row r="26" spans="1:10" x14ac:dyDescent="0.2">
      <c r="A26" s="18">
        <f t="shared" si="5"/>
        <v>25</v>
      </c>
      <c r="B26" s="19">
        <f t="shared" si="0"/>
        <v>289218.53937620175</v>
      </c>
      <c r="C26" s="19">
        <f t="shared" si="1"/>
        <v>964.06179792067257</v>
      </c>
      <c r="D26" s="20">
        <f t="shared" si="2"/>
        <v>468.18408847570606</v>
      </c>
      <c r="E26" s="20">
        <f t="shared" si="3"/>
        <v>0</v>
      </c>
      <c r="F26" s="20">
        <f t="shared" si="4"/>
        <v>288750.35528772604</v>
      </c>
      <c r="G26" s="33"/>
      <c r="H26" s="33"/>
      <c r="I26" s="33"/>
    </row>
    <row r="27" spans="1:10" x14ac:dyDescent="0.2">
      <c r="A27" s="18">
        <f t="shared" si="5"/>
        <v>26</v>
      </c>
      <c r="B27" s="19">
        <f t="shared" si="0"/>
        <v>288750.35528772604</v>
      </c>
      <c r="C27" s="19">
        <f t="shared" si="1"/>
        <v>962.50118429242013</v>
      </c>
      <c r="D27" s="20">
        <f t="shared" si="2"/>
        <v>469.7447021039585</v>
      </c>
      <c r="E27" s="20">
        <f t="shared" si="3"/>
        <v>0</v>
      </c>
      <c r="F27" s="20">
        <f t="shared" si="4"/>
        <v>288280.61058562208</v>
      </c>
      <c r="G27" s="33"/>
      <c r="H27" s="33"/>
      <c r="I27" s="33"/>
    </row>
    <row r="28" spans="1:10" x14ac:dyDescent="0.2">
      <c r="A28" s="18">
        <f t="shared" si="5"/>
        <v>27</v>
      </c>
      <c r="B28" s="19">
        <f t="shared" si="0"/>
        <v>288280.61058562208</v>
      </c>
      <c r="C28" s="19">
        <f t="shared" si="1"/>
        <v>960.9353686187402</v>
      </c>
      <c r="D28" s="20">
        <f t="shared" si="2"/>
        <v>471.31051777763844</v>
      </c>
      <c r="E28" s="20">
        <f t="shared" si="3"/>
        <v>0</v>
      </c>
      <c r="F28" s="20">
        <f t="shared" si="4"/>
        <v>287809.30006784445</v>
      </c>
      <c r="G28" s="33"/>
      <c r="H28" s="33"/>
      <c r="I28" s="33"/>
    </row>
    <row r="29" spans="1:10" x14ac:dyDescent="0.2">
      <c r="A29" s="18">
        <f t="shared" si="5"/>
        <v>28</v>
      </c>
      <c r="B29" s="19">
        <f t="shared" si="0"/>
        <v>287809.30006784445</v>
      </c>
      <c r="C29" s="19">
        <f t="shared" si="1"/>
        <v>959.36433355948157</v>
      </c>
      <c r="D29" s="20">
        <f t="shared" si="2"/>
        <v>472.88155283689707</v>
      </c>
      <c r="E29" s="20">
        <f t="shared" si="3"/>
        <v>0</v>
      </c>
      <c r="F29" s="20">
        <f t="shared" si="4"/>
        <v>287336.41851500754</v>
      </c>
      <c r="G29" s="33"/>
      <c r="H29" s="33"/>
      <c r="I29" s="33"/>
    </row>
    <row r="30" spans="1:10" x14ac:dyDescent="0.2">
      <c r="A30" s="18">
        <f t="shared" si="5"/>
        <v>29</v>
      </c>
      <c r="B30" s="19">
        <f t="shared" si="0"/>
        <v>287336.41851500754</v>
      </c>
      <c r="C30" s="19">
        <f t="shared" si="1"/>
        <v>957.78806171669191</v>
      </c>
      <c r="D30" s="20">
        <f t="shared" si="2"/>
        <v>474.45782467968672</v>
      </c>
      <c r="E30" s="20">
        <f t="shared" si="3"/>
        <v>0</v>
      </c>
      <c r="F30" s="20">
        <f t="shared" si="4"/>
        <v>286861.96069032786</v>
      </c>
      <c r="G30" s="33"/>
      <c r="H30" s="33"/>
      <c r="I30" s="33"/>
    </row>
    <row r="31" spans="1:10" x14ac:dyDescent="0.2">
      <c r="A31" s="18">
        <f t="shared" si="5"/>
        <v>30</v>
      </c>
      <c r="B31" s="19">
        <f t="shared" si="0"/>
        <v>286861.96069032786</v>
      </c>
      <c r="C31" s="19">
        <f t="shared" si="1"/>
        <v>956.20653563442613</v>
      </c>
      <c r="D31" s="20">
        <f t="shared" si="2"/>
        <v>476.03935076195251</v>
      </c>
      <c r="E31" s="20">
        <f t="shared" si="3"/>
        <v>0</v>
      </c>
      <c r="F31" s="20">
        <f t="shared" si="4"/>
        <v>286385.92133956589</v>
      </c>
      <c r="G31" s="33"/>
      <c r="H31" s="33"/>
      <c r="I31" s="33"/>
    </row>
    <row r="32" spans="1:10" x14ac:dyDescent="0.2">
      <c r="A32" s="18">
        <f t="shared" si="5"/>
        <v>31</v>
      </c>
      <c r="B32" s="19">
        <f t="shared" si="0"/>
        <v>286385.92133956589</v>
      </c>
      <c r="C32" s="19">
        <f t="shared" si="1"/>
        <v>954.61973779855305</v>
      </c>
      <c r="D32" s="20">
        <f t="shared" si="2"/>
        <v>477.62614859782559</v>
      </c>
      <c r="E32" s="20">
        <f t="shared" si="3"/>
        <v>0</v>
      </c>
      <c r="F32" s="20">
        <f t="shared" si="4"/>
        <v>285908.29519096809</v>
      </c>
      <c r="G32" s="33"/>
      <c r="H32" s="33"/>
      <c r="I32" s="33"/>
    </row>
    <row r="33" spans="1:10" x14ac:dyDescent="0.2">
      <c r="A33" s="18">
        <f t="shared" si="5"/>
        <v>32</v>
      </c>
      <c r="B33" s="19">
        <f t="shared" si="0"/>
        <v>285908.29519096809</v>
      </c>
      <c r="C33" s="19">
        <f t="shared" si="1"/>
        <v>953.02765063656034</v>
      </c>
      <c r="D33" s="20">
        <f t="shared" si="2"/>
        <v>479.2182357598183</v>
      </c>
      <c r="E33" s="20">
        <f t="shared" si="3"/>
        <v>0</v>
      </c>
      <c r="F33" s="20">
        <f t="shared" si="4"/>
        <v>285429.07695520826</v>
      </c>
      <c r="G33" s="33"/>
      <c r="H33" s="33"/>
      <c r="I33" s="33"/>
    </row>
    <row r="34" spans="1:10" x14ac:dyDescent="0.2">
      <c r="A34" s="18">
        <f t="shared" si="5"/>
        <v>33</v>
      </c>
      <c r="B34" s="19">
        <f t="shared" si="0"/>
        <v>285429.07695520826</v>
      </c>
      <c r="C34" s="19">
        <f t="shared" si="1"/>
        <v>951.43025651736082</v>
      </c>
      <c r="D34" s="20">
        <f t="shared" si="2"/>
        <v>480.81562987901782</v>
      </c>
      <c r="E34" s="20">
        <f t="shared" si="3"/>
        <v>0</v>
      </c>
      <c r="F34" s="20">
        <f t="shared" si="4"/>
        <v>284948.26132532925</v>
      </c>
      <c r="G34" s="33"/>
      <c r="H34" s="33"/>
      <c r="I34" s="33"/>
    </row>
    <row r="35" spans="1:10" x14ac:dyDescent="0.2">
      <c r="A35" s="18">
        <f t="shared" si="5"/>
        <v>34</v>
      </c>
      <c r="B35" s="19">
        <f t="shared" si="0"/>
        <v>284948.26132532925</v>
      </c>
      <c r="C35" s="19">
        <f t="shared" ref="C35:C66" si="6">B35*Rate/12</f>
        <v>949.82753775109757</v>
      </c>
      <c r="D35" s="20">
        <f t="shared" ref="D35:D66" si="7">MIN(Payment,B35+C35)-C35</f>
        <v>482.41834864528107</v>
      </c>
      <c r="E35" s="20">
        <f t="shared" ref="E35:E66" si="8">MIN(Additional_principal,B35-D35)</f>
        <v>0</v>
      </c>
      <c r="F35" s="20">
        <f t="shared" si="4"/>
        <v>284465.84297668398</v>
      </c>
      <c r="G35" s="33"/>
      <c r="H35" s="33"/>
      <c r="I35" s="33"/>
    </row>
    <row r="36" spans="1:10" x14ac:dyDescent="0.2">
      <c r="A36" s="18">
        <f t="shared" si="5"/>
        <v>35</v>
      </c>
      <c r="B36" s="19">
        <f t="shared" si="0"/>
        <v>284465.84297668398</v>
      </c>
      <c r="C36" s="19">
        <f t="shared" si="6"/>
        <v>948.21947658894669</v>
      </c>
      <c r="D36" s="20">
        <f t="shared" si="7"/>
        <v>484.02640980743195</v>
      </c>
      <c r="E36" s="20">
        <f t="shared" si="8"/>
        <v>0</v>
      </c>
      <c r="F36" s="20">
        <f t="shared" si="4"/>
        <v>283981.81656687654</v>
      </c>
      <c r="G36" s="33"/>
      <c r="H36" s="33"/>
      <c r="I36" s="33"/>
    </row>
    <row r="37" spans="1:10" x14ac:dyDescent="0.2">
      <c r="A37" s="21">
        <f t="shared" si="5"/>
        <v>36</v>
      </c>
      <c r="B37" s="22">
        <f t="shared" si="0"/>
        <v>283981.81656687654</v>
      </c>
      <c r="C37" s="22">
        <f t="shared" si="6"/>
        <v>946.6060552229219</v>
      </c>
      <c r="D37" s="23">
        <f t="shared" si="7"/>
        <v>485.63983117345674</v>
      </c>
      <c r="E37" s="23">
        <f t="shared" si="8"/>
        <v>0</v>
      </c>
      <c r="F37" s="23">
        <f t="shared" si="4"/>
        <v>283496.17673570308</v>
      </c>
      <c r="G37" s="29">
        <f>SUM(C26:C37)</f>
        <v>11464.587996257873</v>
      </c>
      <c r="H37" s="29">
        <f>SUM(D26:D37)</f>
        <v>5722.3626404986708</v>
      </c>
      <c r="I37" s="29">
        <f>SUM(E26:E37)</f>
        <v>0</v>
      </c>
      <c r="J37" s="34" t="str">
        <f>"year "&amp;A37/12</f>
        <v>year 3</v>
      </c>
    </row>
    <row r="38" spans="1:10" x14ac:dyDescent="0.2">
      <c r="A38" s="18">
        <f t="shared" si="5"/>
        <v>37</v>
      </c>
      <c r="B38" s="19">
        <f t="shared" si="0"/>
        <v>283496.17673570308</v>
      </c>
      <c r="C38" s="19">
        <f t="shared" si="6"/>
        <v>944.98725578567701</v>
      </c>
      <c r="D38" s="20">
        <f t="shared" si="7"/>
        <v>487.25863061070163</v>
      </c>
      <c r="E38" s="20">
        <f t="shared" si="8"/>
        <v>0</v>
      </c>
      <c r="F38" s="20">
        <f t="shared" si="4"/>
        <v>283008.91810509237</v>
      </c>
      <c r="G38" s="33"/>
      <c r="H38" s="33"/>
      <c r="I38" s="33"/>
    </row>
    <row r="39" spans="1:10" x14ac:dyDescent="0.2">
      <c r="A39" s="18">
        <f t="shared" si="5"/>
        <v>38</v>
      </c>
      <c r="B39" s="19">
        <f t="shared" si="0"/>
        <v>283008.91810509237</v>
      </c>
      <c r="C39" s="19">
        <f t="shared" si="6"/>
        <v>943.36306035030793</v>
      </c>
      <c r="D39" s="20">
        <f t="shared" si="7"/>
        <v>488.8828260460707</v>
      </c>
      <c r="E39" s="20">
        <f t="shared" si="8"/>
        <v>0</v>
      </c>
      <c r="F39" s="20">
        <f t="shared" si="4"/>
        <v>282520.03527904628</v>
      </c>
      <c r="G39" s="33"/>
      <c r="H39" s="33"/>
      <c r="I39" s="33"/>
    </row>
    <row r="40" spans="1:10" x14ac:dyDescent="0.2">
      <c r="A40" s="18">
        <f t="shared" si="5"/>
        <v>39</v>
      </c>
      <c r="B40" s="19">
        <f t="shared" si="0"/>
        <v>282520.03527904628</v>
      </c>
      <c r="C40" s="19">
        <f t="shared" si="6"/>
        <v>941.73345093015439</v>
      </c>
      <c r="D40" s="20">
        <f t="shared" si="7"/>
        <v>490.51243546622425</v>
      </c>
      <c r="E40" s="20">
        <f t="shared" si="8"/>
        <v>0</v>
      </c>
      <c r="F40" s="20">
        <f t="shared" si="4"/>
        <v>282029.52284358005</v>
      </c>
      <c r="G40" s="33"/>
      <c r="H40" s="33"/>
      <c r="I40" s="33"/>
    </row>
    <row r="41" spans="1:10" x14ac:dyDescent="0.2">
      <c r="A41" s="18">
        <f t="shared" si="5"/>
        <v>40</v>
      </c>
      <c r="B41" s="19">
        <f t="shared" si="0"/>
        <v>282029.52284358005</v>
      </c>
      <c r="C41" s="19">
        <f t="shared" si="6"/>
        <v>940.09840947860027</v>
      </c>
      <c r="D41" s="20">
        <f t="shared" si="7"/>
        <v>492.14747691777836</v>
      </c>
      <c r="E41" s="20">
        <f t="shared" si="8"/>
        <v>0</v>
      </c>
      <c r="F41" s="20">
        <f t="shared" si="4"/>
        <v>281537.37536666228</v>
      </c>
      <c r="G41" s="33"/>
      <c r="H41" s="33"/>
      <c r="I41" s="33"/>
    </row>
    <row r="42" spans="1:10" x14ac:dyDescent="0.2">
      <c r="A42" s="18">
        <f t="shared" si="5"/>
        <v>41</v>
      </c>
      <c r="B42" s="19">
        <f t="shared" si="0"/>
        <v>281537.37536666228</v>
      </c>
      <c r="C42" s="19">
        <f t="shared" si="6"/>
        <v>938.45791788887425</v>
      </c>
      <c r="D42" s="20">
        <f t="shared" si="7"/>
        <v>493.78796850750439</v>
      </c>
      <c r="E42" s="20">
        <f t="shared" si="8"/>
        <v>0</v>
      </c>
      <c r="F42" s="20">
        <f t="shared" si="4"/>
        <v>281043.58739815478</v>
      </c>
      <c r="G42" s="33"/>
      <c r="H42" s="33"/>
      <c r="I42" s="33"/>
    </row>
    <row r="43" spans="1:10" x14ac:dyDescent="0.2">
      <c r="A43" s="18">
        <f t="shared" si="5"/>
        <v>42</v>
      </c>
      <c r="B43" s="19">
        <f t="shared" si="0"/>
        <v>281043.58739815478</v>
      </c>
      <c r="C43" s="19">
        <f t="shared" si="6"/>
        <v>936.81195799384932</v>
      </c>
      <c r="D43" s="20">
        <f t="shared" si="7"/>
        <v>495.43392840252932</v>
      </c>
      <c r="E43" s="20">
        <f t="shared" si="8"/>
        <v>0</v>
      </c>
      <c r="F43" s="20">
        <f t="shared" si="4"/>
        <v>280548.15346975223</v>
      </c>
      <c r="G43" s="33"/>
      <c r="H43" s="33"/>
      <c r="I43" s="33"/>
    </row>
    <row r="44" spans="1:10" x14ac:dyDescent="0.2">
      <c r="A44" s="18">
        <f t="shared" si="5"/>
        <v>43</v>
      </c>
      <c r="B44" s="19">
        <f t="shared" si="0"/>
        <v>280548.15346975223</v>
      </c>
      <c r="C44" s="19">
        <f t="shared" si="6"/>
        <v>935.16051156584081</v>
      </c>
      <c r="D44" s="20">
        <f t="shared" si="7"/>
        <v>497.08537483053783</v>
      </c>
      <c r="E44" s="20">
        <f t="shared" si="8"/>
        <v>0</v>
      </c>
      <c r="F44" s="20">
        <f t="shared" si="4"/>
        <v>280051.06809492171</v>
      </c>
      <c r="G44" s="33"/>
      <c r="H44" s="33"/>
      <c r="I44" s="33"/>
    </row>
    <row r="45" spans="1:10" x14ac:dyDescent="0.2">
      <c r="A45" s="18">
        <f t="shared" si="5"/>
        <v>44</v>
      </c>
      <c r="B45" s="19">
        <f t="shared" si="0"/>
        <v>280051.06809492171</v>
      </c>
      <c r="C45" s="19">
        <f t="shared" si="6"/>
        <v>933.5035603164057</v>
      </c>
      <c r="D45" s="20">
        <f t="shared" si="7"/>
        <v>498.74232607997294</v>
      </c>
      <c r="E45" s="20">
        <f t="shared" si="8"/>
        <v>0</v>
      </c>
      <c r="F45" s="20">
        <f t="shared" si="4"/>
        <v>279552.32576884172</v>
      </c>
      <c r="G45" s="33"/>
      <c r="H45" s="33"/>
      <c r="I45" s="33"/>
    </row>
    <row r="46" spans="1:10" x14ac:dyDescent="0.2">
      <c r="A46" s="18">
        <f t="shared" si="5"/>
        <v>45</v>
      </c>
      <c r="B46" s="19">
        <f t="shared" si="0"/>
        <v>279552.32576884172</v>
      </c>
      <c r="C46" s="19">
        <f t="shared" si="6"/>
        <v>931.84108589613913</v>
      </c>
      <c r="D46" s="20">
        <f t="shared" si="7"/>
        <v>500.4048005002395</v>
      </c>
      <c r="E46" s="20">
        <f t="shared" si="8"/>
        <v>0</v>
      </c>
      <c r="F46" s="20">
        <f t="shared" si="4"/>
        <v>279051.92096834147</v>
      </c>
      <c r="G46" s="33"/>
      <c r="H46" s="33"/>
      <c r="I46" s="33"/>
    </row>
    <row r="47" spans="1:10" x14ac:dyDescent="0.2">
      <c r="A47" s="18">
        <f t="shared" si="5"/>
        <v>46</v>
      </c>
      <c r="B47" s="19">
        <f t="shared" si="0"/>
        <v>279051.92096834147</v>
      </c>
      <c r="C47" s="19">
        <f t="shared" si="6"/>
        <v>930.17306989447161</v>
      </c>
      <c r="D47" s="20">
        <f t="shared" si="7"/>
        <v>502.07281650190703</v>
      </c>
      <c r="E47" s="20">
        <f t="shared" si="8"/>
        <v>0</v>
      </c>
      <c r="F47" s="20">
        <f t="shared" si="4"/>
        <v>278549.84815183957</v>
      </c>
      <c r="G47" s="33"/>
      <c r="H47" s="33"/>
      <c r="I47" s="33"/>
    </row>
    <row r="48" spans="1:10" x14ac:dyDescent="0.2">
      <c r="A48" s="18">
        <f t="shared" si="5"/>
        <v>47</v>
      </c>
      <c r="B48" s="19">
        <f t="shared" si="0"/>
        <v>278549.84815183957</v>
      </c>
      <c r="C48" s="19">
        <f t="shared" si="6"/>
        <v>928.49949383946523</v>
      </c>
      <c r="D48" s="20">
        <f t="shared" si="7"/>
        <v>503.74639255691341</v>
      </c>
      <c r="E48" s="20">
        <f t="shared" si="8"/>
        <v>0</v>
      </c>
      <c r="F48" s="20">
        <f t="shared" si="4"/>
        <v>278046.10175928264</v>
      </c>
      <c r="G48" s="33"/>
      <c r="H48" s="33"/>
      <c r="I48" s="33"/>
    </row>
    <row r="49" spans="1:10" x14ac:dyDescent="0.2">
      <c r="A49" s="21">
        <f t="shared" si="5"/>
        <v>48</v>
      </c>
      <c r="B49" s="22">
        <f t="shared" si="0"/>
        <v>278046.10175928264</v>
      </c>
      <c r="C49" s="22">
        <f t="shared" si="6"/>
        <v>926.82033919760886</v>
      </c>
      <c r="D49" s="23">
        <f t="shared" si="7"/>
        <v>505.42554719876978</v>
      </c>
      <c r="E49" s="23">
        <f t="shared" si="8"/>
        <v>0</v>
      </c>
      <c r="F49" s="23">
        <f t="shared" si="4"/>
        <v>277540.6762120839</v>
      </c>
      <c r="G49" s="29">
        <f>SUM(C38:C49)</f>
        <v>11231.450113137395</v>
      </c>
      <c r="H49" s="29">
        <f>SUM(D38:D49)</f>
        <v>5955.50052361915</v>
      </c>
      <c r="I49" s="29">
        <f>SUM(E38:E49)</f>
        <v>0</v>
      </c>
      <c r="J49" s="34" t="str">
        <f>"year "&amp;A49/12</f>
        <v>year 4</v>
      </c>
    </row>
    <row r="50" spans="1:10" x14ac:dyDescent="0.2">
      <c r="A50" s="18">
        <f t="shared" si="5"/>
        <v>49</v>
      </c>
      <c r="B50" s="19">
        <f t="shared" si="0"/>
        <v>277540.6762120839</v>
      </c>
      <c r="C50" s="19">
        <f t="shared" si="6"/>
        <v>925.13558737361302</v>
      </c>
      <c r="D50" s="20">
        <f t="shared" si="7"/>
        <v>507.11029902276562</v>
      </c>
      <c r="E50" s="20">
        <f t="shared" si="8"/>
        <v>0</v>
      </c>
      <c r="F50" s="20">
        <f t="shared" si="4"/>
        <v>277033.56591306115</v>
      </c>
      <c r="G50" s="33"/>
      <c r="H50" s="33"/>
      <c r="I50" s="33"/>
    </row>
    <row r="51" spans="1:10" x14ac:dyDescent="0.2">
      <c r="A51" s="18">
        <f t="shared" si="5"/>
        <v>50</v>
      </c>
      <c r="B51" s="19">
        <f t="shared" si="0"/>
        <v>277033.56591306115</v>
      </c>
      <c r="C51" s="19">
        <f t="shared" si="6"/>
        <v>923.44521971020379</v>
      </c>
      <c r="D51" s="20">
        <f t="shared" si="7"/>
        <v>508.80066668617485</v>
      </c>
      <c r="E51" s="20">
        <f t="shared" si="8"/>
        <v>0</v>
      </c>
      <c r="F51" s="20">
        <f t="shared" si="4"/>
        <v>276524.765246375</v>
      </c>
      <c r="G51" s="33"/>
      <c r="H51" s="33"/>
      <c r="I51" s="33"/>
    </row>
    <row r="52" spans="1:10" x14ac:dyDescent="0.2">
      <c r="A52" s="18">
        <f t="shared" si="5"/>
        <v>51</v>
      </c>
      <c r="B52" s="19">
        <f t="shared" si="0"/>
        <v>276524.765246375</v>
      </c>
      <c r="C52" s="19">
        <f t="shared" si="6"/>
        <v>921.74921748791667</v>
      </c>
      <c r="D52" s="20">
        <f t="shared" si="7"/>
        <v>510.49666890846197</v>
      </c>
      <c r="E52" s="20">
        <f t="shared" si="8"/>
        <v>0</v>
      </c>
      <c r="F52" s="20">
        <f t="shared" si="4"/>
        <v>276014.26857746654</v>
      </c>
      <c r="G52" s="33"/>
      <c r="H52" s="33"/>
      <c r="I52" s="33"/>
    </row>
    <row r="53" spans="1:10" x14ac:dyDescent="0.2">
      <c r="A53" s="18">
        <f t="shared" si="5"/>
        <v>52</v>
      </c>
      <c r="B53" s="19">
        <f t="shared" si="0"/>
        <v>276014.26857746654</v>
      </c>
      <c r="C53" s="19">
        <f t="shared" si="6"/>
        <v>920.04756192488856</v>
      </c>
      <c r="D53" s="20">
        <f t="shared" si="7"/>
        <v>512.19832447149008</v>
      </c>
      <c r="E53" s="20">
        <f t="shared" si="8"/>
        <v>0</v>
      </c>
      <c r="F53" s="20">
        <f t="shared" si="4"/>
        <v>275502.07025299506</v>
      </c>
      <c r="G53" s="33"/>
      <c r="H53" s="33"/>
      <c r="I53" s="33"/>
    </row>
    <row r="54" spans="1:10" x14ac:dyDescent="0.2">
      <c r="A54" s="18">
        <f t="shared" si="5"/>
        <v>53</v>
      </c>
      <c r="B54" s="19">
        <f t="shared" si="0"/>
        <v>275502.07025299506</v>
      </c>
      <c r="C54" s="19">
        <f t="shared" si="6"/>
        <v>918.34023417665014</v>
      </c>
      <c r="D54" s="20">
        <f t="shared" si="7"/>
        <v>513.90565221972849</v>
      </c>
      <c r="E54" s="20">
        <f t="shared" si="8"/>
        <v>0</v>
      </c>
      <c r="F54" s="20">
        <f t="shared" si="4"/>
        <v>274988.16460077534</v>
      </c>
      <c r="G54" s="33"/>
      <c r="H54" s="33"/>
      <c r="I54" s="33"/>
    </row>
    <row r="55" spans="1:10" x14ac:dyDescent="0.2">
      <c r="A55" s="18">
        <f t="shared" si="5"/>
        <v>54</v>
      </c>
      <c r="B55" s="19">
        <f t="shared" si="0"/>
        <v>274988.16460077534</v>
      </c>
      <c r="C55" s="19">
        <f t="shared" si="6"/>
        <v>916.62721533591787</v>
      </c>
      <c r="D55" s="20">
        <f t="shared" si="7"/>
        <v>515.61867106046077</v>
      </c>
      <c r="E55" s="20">
        <f t="shared" si="8"/>
        <v>0</v>
      </c>
      <c r="F55" s="20">
        <f t="shared" si="4"/>
        <v>274472.54592971486</v>
      </c>
      <c r="G55" s="33"/>
      <c r="H55" s="33"/>
      <c r="I55" s="33"/>
    </row>
    <row r="56" spans="1:10" x14ac:dyDescent="0.2">
      <c r="A56" s="18">
        <f t="shared" si="5"/>
        <v>55</v>
      </c>
      <c r="B56" s="19">
        <f t="shared" si="0"/>
        <v>274472.54592971486</v>
      </c>
      <c r="C56" s="19">
        <f t="shared" si="6"/>
        <v>914.9084864323828</v>
      </c>
      <c r="D56" s="20">
        <f t="shared" si="7"/>
        <v>517.33739996399584</v>
      </c>
      <c r="E56" s="20">
        <f t="shared" si="8"/>
        <v>0</v>
      </c>
      <c r="F56" s="20">
        <f t="shared" si="4"/>
        <v>273955.20852975087</v>
      </c>
      <c r="G56" s="33"/>
      <c r="H56" s="33"/>
      <c r="I56" s="33"/>
    </row>
    <row r="57" spans="1:10" x14ac:dyDescent="0.2">
      <c r="A57" s="18">
        <f t="shared" si="5"/>
        <v>56</v>
      </c>
      <c r="B57" s="19">
        <f t="shared" si="0"/>
        <v>273955.20852975087</v>
      </c>
      <c r="C57" s="19">
        <f t="shared" si="6"/>
        <v>913.18402843250294</v>
      </c>
      <c r="D57" s="20">
        <f t="shared" si="7"/>
        <v>519.0618579638757</v>
      </c>
      <c r="E57" s="20">
        <f t="shared" si="8"/>
        <v>0</v>
      </c>
      <c r="F57" s="20">
        <f t="shared" si="4"/>
        <v>273436.14667178702</v>
      </c>
      <c r="G57" s="33"/>
      <c r="H57" s="33"/>
      <c r="I57" s="33"/>
    </row>
    <row r="58" spans="1:10" x14ac:dyDescent="0.2">
      <c r="A58" s="18">
        <f t="shared" si="5"/>
        <v>57</v>
      </c>
      <c r="B58" s="19">
        <f t="shared" ref="B58" si="9">F57</f>
        <v>273436.14667178702</v>
      </c>
      <c r="C58" s="19">
        <f t="shared" si="6"/>
        <v>911.45382223929016</v>
      </c>
      <c r="D58" s="20">
        <f t="shared" si="7"/>
        <v>520.79206415708848</v>
      </c>
      <c r="E58" s="20">
        <f t="shared" si="8"/>
        <v>0</v>
      </c>
      <c r="F58" s="20">
        <f t="shared" ref="F58" si="10">MAX(B58-D58-E58,0)</f>
        <v>272915.35460762994</v>
      </c>
      <c r="G58" s="33"/>
      <c r="H58" s="33"/>
      <c r="I58" s="33"/>
    </row>
    <row r="59" spans="1:10" x14ac:dyDescent="0.2">
      <c r="A59" s="18">
        <f t="shared" si="5"/>
        <v>58</v>
      </c>
      <c r="B59" s="19">
        <f t="shared" ref="B59:B121" si="11">F58</f>
        <v>272915.35460762994</v>
      </c>
      <c r="C59" s="19">
        <f t="shared" si="6"/>
        <v>909.71784869209978</v>
      </c>
      <c r="D59" s="20">
        <f t="shared" si="7"/>
        <v>522.52803770427886</v>
      </c>
      <c r="E59" s="20">
        <f t="shared" si="8"/>
        <v>0</v>
      </c>
      <c r="F59" s="20">
        <f t="shared" ref="F59:F121" si="12">MAX(B59-D59-E59,0)</f>
        <v>272392.82656992564</v>
      </c>
      <c r="G59" s="33"/>
      <c r="H59" s="33"/>
      <c r="I59" s="33"/>
    </row>
    <row r="60" spans="1:10" x14ac:dyDescent="0.2">
      <c r="A60" s="18">
        <f t="shared" si="5"/>
        <v>59</v>
      </c>
      <c r="B60" s="19">
        <f t="shared" si="11"/>
        <v>272392.82656992564</v>
      </c>
      <c r="C60" s="19">
        <f t="shared" si="6"/>
        <v>907.97608856641875</v>
      </c>
      <c r="D60" s="20">
        <f t="shared" si="7"/>
        <v>524.26979782995988</v>
      </c>
      <c r="E60" s="20">
        <f t="shared" si="8"/>
        <v>0</v>
      </c>
      <c r="F60" s="20">
        <f t="shared" si="12"/>
        <v>271868.55677209568</v>
      </c>
      <c r="G60" s="33"/>
      <c r="H60" s="33"/>
      <c r="I60" s="33"/>
    </row>
    <row r="61" spans="1:10" x14ac:dyDescent="0.2">
      <c r="A61" s="21">
        <f t="shared" si="5"/>
        <v>60</v>
      </c>
      <c r="B61" s="22">
        <f t="shared" si="11"/>
        <v>271868.55677209568</v>
      </c>
      <c r="C61" s="22">
        <f t="shared" si="6"/>
        <v>906.2285225736523</v>
      </c>
      <c r="D61" s="23">
        <f t="shared" si="7"/>
        <v>526.01736382272634</v>
      </c>
      <c r="E61" s="23">
        <f t="shared" si="8"/>
        <v>0</v>
      </c>
      <c r="F61" s="23">
        <f t="shared" si="12"/>
        <v>271342.53940827295</v>
      </c>
      <c r="G61" s="29">
        <f>SUM(C50:C61)</f>
        <v>10988.813832945536</v>
      </c>
      <c r="H61" s="29">
        <f>SUM(D50:D61)</f>
        <v>6198.1368038110068</v>
      </c>
      <c r="I61" s="29">
        <f>SUM(E50:E61)</f>
        <v>0</v>
      </c>
      <c r="J61" s="34" t="str">
        <f>"year "&amp;A61/12</f>
        <v>year 5</v>
      </c>
    </row>
    <row r="62" spans="1:10" x14ac:dyDescent="0.2">
      <c r="A62" s="18">
        <f t="shared" si="5"/>
        <v>61</v>
      </c>
      <c r="B62" s="19">
        <f t="shared" si="11"/>
        <v>271342.53940827295</v>
      </c>
      <c r="C62" s="19">
        <f t="shared" si="6"/>
        <v>904.47513136090981</v>
      </c>
      <c r="D62" s="20">
        <f t="shared" si="7"/>
        <v>527.77075503546882</v>
      </c>
      <c r="E62" s="20">
        <f t="shared" si="8"/>
        <v>0</v>
      </c>
      <c r="F62" s="20">
        <f t="shared" si="12"/>
        <v>270814.76865323749</v>
      </c>
      <c r="G62" s="33"/>
      <c r="H62" s="33"/>
      <c r="I62" s="33"/>
    </row>
    <row r="63" spans="1:10" x14ac:dyDescent="0.2">
      <c r="A63" s="18">
        <f t="shared" si="5"/>
        <v>62</v>
      </c>
      <c r="B63" s="19">
        <f t="shared" si="11"/>
        <v>270814.76865323749</v>
      </c>
      <c r="C63" s="19">
        <f t="shared" si="6"/>
        <v>902.7158955107916</v>
      </c>
      <c r="D63" s="20">
        <f t="shared" si="7"/>
        <v>529.52999088558704</v>
      </c>
      <c r="E63" s="20">
        <f t="shared" si="8"/>
        <v>0</v>
      </c>
      <c r="F63" s="20">
        <f t="shared" si="12"/>
        <v>270285.23866235191</v>
      </c>
      <c r="G63" s="33"/>
      <c r="H63" s="33"/>
      <c r="I63" s="33"/>
    </row>
    <row r="64" spans="1:10" x14ac:dyDescent="0.2">
      <c r="A64" s="18">
        <f t="shared" si="5"/>
        <v>63</v>
      </c>
      <c r="B64" s="19">
        <f t="shared" si="11"/>
        <v>270285.23866235191</v>
      </c>
      <c r="C64" s="19">
        <f t="shared" si="6"/>
        <v>900.95079554117308</v>
      </c>
      <c r="D64" s="20">
        <f t="shared" si="7"/>
        <v>531.29509085520556</v>
      </c>
      <c r="E64" s="20">
        <f t="shared" si="8"/>
        <v>0</v>
      </c>
      <c r="F64" s="20">
        <f t="shared" si="12"/>
        <v>269753.9435714967</v>
      </c>
      <c r="G64" s="33"/>
      <c r="H64" s="33"/>
      <c r="I64" s="33"/>
    </row>
    <row r="65" spans="1:10" x14ac:dyDescent="0.2">
      <c r="A65" s="18">
        <f t="shared" si="5"/>
        <v>64</v>
      </c>
      <c r="B65" s="19">
        <f t="shared" si="11"/>
        <v>269753.9435714967</v>
      </c>
      <c r="C65" s="19">
        <f t="shared" si="6"/>
        <v>899.17981190498904</v>
      </c>
      <c r="D65" s="20">
        <f t="shared" si="7"/>
        <v>533.0660744913896</v>
      </c>
      <c r="E65" s="20">
        <f t="shared" si="8"/>
        <v>0</v>
      </c>
      <c r="F65" s="20">
        <f t="shared" si="12"/>
        <v>269220.87749700533</v>
      </c>
      <c r="G65" s="33"/>
      <c r="H65" s="33"/>
      <c r="I65" s="33"/>
    </row>
    <row r="66" spans="1:10" x14ac:dyDescent="0.2">
      <c r="A66" s="18">
        <f t="shared" si="5"/>
        <v>65</v>
      </c>
      <c r="B66" s="19">
        <f t="shared" si="11"/>
        <v>269220.87749700533</v>
      </c>
      <c r="C66" s="19">
        <f t="shared" si="6"/>
        <v>897.40292499001782</v>
      </c>
      <c r="D66" s="20">
        <f t="shared" si="7"/>
        <v>534.84296140636081</v>
      </c>
      <c r="E66" s="20">
        <f t="shared" si="8"/>
        <v>0</v>
      </c>
      <c r="F66" s="20">
        <f t="shared" si="12"/>
        <v>268686.034535599</v>
      </c>
      <c r="G66" s="33"/>
      <c r="H66" s="33"/>
      <c r="I66" s="33"/>
    </row>
    <row r="67" spans="1:10" x14ac:dyDescent="0.2">
      <c r="A67" s="18">
        <f t="shared" si="5"/>
        <v>66</v>
      </c>
      <c r="B67" s="19">
        <f t="shared" si="11"/>
        <v>268686.034535599</v>
      </c>
      <c r="C67" s="19">
        <f t="shared" ref="C67:C98" si="13">B67*Rate/12</f>
        <v>895.62011511866331</v>
      </c>
      <c r="D67" s="20">
        <f t="shared" ref="D67:D98" si="14">MIN(Payment,B67+C67)-C67</f>
        <v>536.62577127771533</v>
      </c>
      <c r="E67" s="20">
        <f t="shared" ref="E67:E98" si="15">MIN(Additional_principal,B67-D67)</f>
        <v>0</v>
      </c>
      <c r="F67" s="20">
        <f t="shared" si="12"/>
        <v>268149.4087643213</v>
      </c>
      <c r="G67" s="33"/>
      <c r="H67" s="33"/>
      <c r="I67" s="33"/>
    </row>
    <row r="68" spans="1:10" x14ac:dyDescent="0.2">
      <c r="A68" s="18">
        <f t="shared" ref="A68:A121" si="16">1+A67</f>
        <v>67</v>
      </c>
      <c r="B68" s="19">
        <f t="shared" si="11"/>
        <v>268149.4087643213</v>
      </c>
      <c r="C68" s="19">
        <f t="shared" si="13"/>
        <v>893.83136254773763</v>
      </c>
      <c r="D68" s="20">
        <f t="shared" si="14"/>
        <v>538.41452384864101</v>
      </c>
      <c r="E68" s="20">
        <f t="shared" si="15"/>
        <v>0</v>
      </c>
      <c r="F68" s="20">
        <f t="shared" si="12"/>
        <v>267610.99424047268</v>
      </c>
      <c r="G68" s="33"/>
      <c r="H68" s="33"/>
      <c r="I68" s="33"/>
    </row>
    <row r="69" spans="1:10" x14ac:dyDescent="0.2">
      <c r="A69" s="18">
        <f t="shared" si="16"/>
        <v>68</v>
      </c>
      <c r="B69" s="19">
        <f t="shared" si="11"/>
        <v>267610.99424047268</v>
      </c>
      <c r="C69" s="19">
        <f t="shared" si="13"/>
        <v>892.03664746824234</v>
      </c>
      <c r="D69" s="20">
        <f t="shared" si="14"/>
        <v>540.2092389281363</v>
      </c>
      <c r="E69" s="20">
        <f t="shared" si="15"/>
        <v>0</v>
      </c>
      <c r="F69" s="20">
        <f t="shared" si="12"/>
        <v>267070.78500154451</v>
      </c>
      <c r="G69" s="33"/>
      <c r="H69" s="33"/>
      <c r="I69" s="33"/>
    </row>
    <row r="70" spans="1:10" x14ac:dyDescent="0.2">
      <c r="A70" s="18">
        <f t="shared" si="16"/>
        <v>69</v>
      </c>
      <c r="B70" s="19">
        <f t="shared" si="11"/>
        <v>267070.78500154451</v>
      </c>
      <c r="C70" s="19">
        <f t="shared" si="13"/>
        <v>890.23595000514842</v>
      </c>
      <c r="D70" s="20">
        <f t="shared" si="14"/>
        <v>542.00993639123021</v>
      </c>
      <c r="E70" s="20">
        <f t="shared" si="15"/>
        <v>0</v>
      </c>
      <c r="F70" s="20">
        <f t="shared" si="12"/>
        <v>266528.77506515331</v>
      </c>
      <c r="G70" s="33"/>
      <c r="H70" s="33"/>
      <c r="I70" s="33"/>
    </row>
    <row r="71" spans="1:10" x14ac:dyDescent="0.2">
      <c r="A71" s="18">
        <f t="shared" si="16"/>
        <v>70</v>
      </c>
      <c r="B71" s="19">
        <f t="shared" si="11"/>
        <v>266528.77506515331</v>
      </c>
      <c r="C71" s="19">
        <f t="shared" si="13"/>
        <v>888.42925021717781</v>
      </c>
      <c r="D71" s="20">
        <f t="shared" si="14"/>
        <v>543.81663617920083</v>
      </c>
      <c r="E71" s="20">
        <f t="shared" si="15"/>
        <v>0</v>
      </c>
      <c r="F71" s="20">
        <f t="shared" si="12"/>
        <v>265984.95842897409</v>
      </c>
      <c r="G71" s="33"/>
      <c r="H71" s="33"/>
      <c r="I71" s="33"/>
    </row>
    <row r="72" spans="1:10" x14ac:dyDescent="0.2">
      <c r="A72" s="18">
        <f t="shared" si="16"/>
        <v>71</v>
      </c>
      <c r="B72" s="19">
        <f t="shared" si="11"/>
        <v>265984.95842897409</v>
      </c>
      <c r="C72" s="19">
        <f t="shared" si="13"/>
        <v>886.61652809658028</v>
      </c>
      <c r="D72" s="20">
        <f t="shared" si="14"/>
        <v>545.62935829979835</v>
      </c>
      <c r="E72" s="20">
        <f t="shared" si="15"/>
        <v>0</v>
      </c>
      <c r="F72" s="20">
        <f t="shared" si="12"/>
        <v>265439.32907067431</v>
      </c>
      <c r="G72" s="33"/>
      <c r="H72" s="33"/>
      <c r="I72" s="33"/>
    </row>
    <row r="73" spans="1:10" x14ac:dyDescent="0.2">
      <c r="A73" s="21">
        <f t="shared" si="16"/>
        <v>72</v>
      </c>
      <c r="B73" s="22">
        <f t="shared" si="11"/>
        <v>265439.32907067431</v>
      </c>
      <c r="C73" s="22">
        <f t="shared" si="13"/>
        <v>884.79776356891443</v>
      </c>
      <c r="D73" s="23">
        <f t="shared" si="14"/>
        <v>547.4481228274642</v>
      </c>
      <c r="E73" s="23">
        <f t="shared" si="15"/>
        <v>0</v>
      </c>
      <c r="F73" s="23">
        <f t="shared" si="12"/>
        <v>264891.88094784686</v>
      </c>
      <c r="G73" s="29">
        <f>SUM(C62:C73)</f>
        <v>10736.292176330346</v>
      </c>
      <c r="H73" s="29">
        <f>SUM(D62:D73)</f>
        <v>6450.658460426198</v>
      </c>
      <c r="I73" s="29">
        <f>SUM(E62:E73)</f>
        <v>0</v>
      </c>
      <c r="J73" s="34" t="str">
        <f>"year "&amp;A73/12</f>
        <v>year 6</v>
      </c>
    </row>
    <row r="74" spans="1:10" x14ac:dyDescent="0.2">
      <c r="A74" s="18">
        <f t="shared" si="16"/>
        <v>73</v>
      </c>
      <c r="B74" s="19">
        <f t="shared" si="11"/>
        <v>264891.88094784686</v>
      </c>
      <c r="C74" s="19">
        <f t="shared" si="13"/>
        <v>882.9729364928229</v>
      </c>
      <c r="D74" s="20">
        <f t="shared" si="14"/>
        <v>549.27294990355574</v>
      </c>
      <c r="E74" s="20">
        <f t="shared" si="15"/>
        <v>0</v>
      </c>
      <c r="F74" s="20">
        <f t="shared" si="12"/>
        <v>264342.6079979433</v>
      </c>
      <c r="G74" s="33"/>
      <c r="H74" s="33"/>
      <c r="I74" s="33"/>
    </row>
    <row r="75" spans="1:10" x14ac:dyDescent="0.2">
      <c r="A75" s="18">
        <f t="shared" si="16"/>
        <v>74</v>
      </c>
      <c r="B75" s="19">
        <f t="shared" si="11"/>
        <v>264342.6079979433</v>
      </c>
      <c r="C75" s="19">
        <f t="shared" si="13"/>
        <v>881.14202665981099</v>
      </c>
      <c r="D75" s="20">
        <f t="shared" si="14"/>
        <v>551.10385973656764</v>
      </c>
      <c r="E75" s="20">
        <f t="shared" si="15"/>
        <v>0</v>
      </c>
      <c r="F75" s="20">
        <f t="shared" si="12"/>
        <v>263791.50413820671</v>
      </c>
      <c r="G75" s="33"/>
      <c r="H75" s="33"/>
      <c r="I75" s="33"/>
    </row>
    <row r="76" spans="1:10" x14ac:dyDescent="0.2">
      <c r="A76" s="18">
        <f t="shared" si="16"/>
        <v>75</v>
      </c>
      <c r="B76" s="19">
        <f t="shared" si="11"/>
        <v>263791.50413820671</v>
      </c>
      <c r="C76" s="19">
        <f t="shared" si="13"/>
        <v>879.30501379402233</v>
      </c>
      <c r="D76" s="20">
        <f t="shared" si="14"/>
        <v>552.94087260235631</v>
      </c>
      <c r="E76" s="20">
        <f t="shared" si="15"/>
        <v>0</v>
      </c>
      <c r="F76" s="20">
        <f t="shared" si="12"/>
        <v>263238.56326560437</v>
      </c>
      <c r="G76" s="33"/>
      <c r="H76" s="33"/>
      <c r="I76" s="33"/>
    </row>
    <row r="77" spans="1:10" x14ac:dyDescent="0.2">
      <c r="A77" s="18">
        <f t="shared" si="16"/>
        <v>76</v>
      </c>
      <c r="B77" s="19">
        <f t="shared" si="11"/>
        <v>263238.56326560437</v>
      </c>
      <c r="C77" s="19">
        <f t="shared" si="13"/>
        <v>877.4618775520147</v>
      </c>
      <c r="D77" s="20">
        <f t="shared" si="14"/>
        <v>554.78400884436394</v>
      </c>
      <c r="E77" s="20">
        <f t="shared" si="15"/>
        <v>0</v>
      </c>
      <c r="F77" s="20">
        <f t="shared" si="12"/>
        <v>262683.77925676003</v>
      </c>
      <c r="G77" s="33"/>
      <c r="H77" s="33"/>
      <c r="I77" s="33"/>
    </row>
    <row r="78" spans="1:10" x14ac:dyDescent="0.2">
      <c r="A78" s="18">
        <f t="shared" si="16"/>
        <v>77</v>
      </c>
      <c r="B78" s="19">
        <f t="shared" si="11"/>
        <v>262683.77925676003</v>
      </c>
      <c r="C78" s="19">
        <f t="shared" si="13"/>
        <v>875.61259752253352</v>
      </c>
      <c r="D78" s="20">
        <f t="shared" si="14"/>
        <v>556.63328887384512</v>
      </c>
      <c r="E78" s="20">
        <f t="shared" si="15"/>
        <v>0</v>
      </c>
      <c r="F78" s="20">
        <f t="shared" si="12"/>
        <v>262127.14596788617</v>
      </c>
      <c r="G78" s="33"/>
      <c r="H78" s="33"/>
      <c r="I78" s="33"/>
    </row>
    <row r="79" spans="1:10" x14ac:dyDescent="0.2">
      <c r="A79" s="18">
        <f t="shared" si="16"/>
        <v>78</v>
      </c>
      <c r="B79" s="19">
        <f t="shared" si="11"/>
        <v>262127.14596788617</v>
      </c>
      <c r="C79" s="19">
        <f t="shared" si="13"/>
        <v>873.7571532262873</v>
      </c>
      <c r="D79" s="20">
        <f t="shared" si="14"/>
        <v>558.48873317009134</v>
      </c>
      <c r="E79" s="20">
        <f t="shared" si="15"/>
        <v>0</v>
      </c>
      <c r="F79" s="20">
        <f t="shared" si="12"/>
        <v>261568.65723471608</v>
      </c>
      <c r="G79" s="33"/>
      <c r="H79" s="33"/>
      <c r="I79" s="33"/>
    </row>
    <row r="80" spans="1:10" x14ac:dyDescent="0.2">
      <c r="A80" s="18">
        <f t="shared" si="16"/>
        <v>79</v>
      </c>
      <c r="B80" s="19">
        <f t="shared" si="11"/>
        <v>261568.65723471608</v>
      </c>
      <c r="C80" s="19">
        <f t="shared" si="13"/>
        <v>871.89552411572038</v>
      </c>
      <c r="D80" s="20">
        <f t="shared" si="14"/>
        <v>560.35036228065826</v>
      </c>
      <c r="E80" s="20">
        <f t="shared" si="15"/>
        <v>0</v>
      </c>
      <c r="F80" s="20">
        <f t="shared" si="12"/>
        <v>261008.30687243544</v>
      </c>
      <c r="G80" s="33"/>
      <c r="H80" s="33"/>
      <c r="I80" s="33"/>
    </row>
    <row r="81" spans="1:10" x14ac:dyDescent="0.2">
      <c r="A81" s="18">
        <f t="shared" si="16"/>
        <v>80</v>
      </c>
      <c r="B81" s="19">
        <f t="shared" si="11"/>
        <v>261008.30687243544</v>
      </c>
      <c r="C81" s="19">
        <f t="shared" si="13"/>
        <v>870.02768957478474</v>
      </c>
      <c r="D81" s="20">
        <f t="shared" si="14"/>
        <v>562.21819682159389</v>
      </c>
      <c r="E81" s="20">
        <f t="shared" si="15"/>
        <v>0</v>
      </c>
      <c r="F81" s="20">
        <f t="shared" si="12"/>
        <v>260446.08867561384</v>
      </c>
      <c r="G81" s="33"/>
      <c r="H81" s="33"/>
      <c r="I81" s="33"/>
    </row>
    <row r="82" spans="1:10" x14ac:dyDescent="0.2">
      <c r="A82" s="18">
        <f t="shared" si="16"/>
        <v>81</v>
      </c>
      <c r="B82" s="19">
        <f t="shared" si="11"/>
        <v>260446.08867561384</v>
      </c>
      <c r="C82" s="19">
        <f t="shared" si="13"/>
        <v>868.1536289187128</v>
      </c>
      <c r="D82" s="20">
        <f t="shared" si="14"/>
        <v>564.09225747766584</v>
      </c>
      <c r="E82" s="20">
        <f t="shared" si="15"/>
        <v>0</v>
      </c>
      <c r="F82" s="20">
        <f t="shared" si="12"/>
        <v>259881.99641813617</v>
      </c>
      <c r="G82" s="33"/>
      <c r="H82" s="33"/>
      <c r="I82" s="33"/>
    </row>
    <row r="83" spans="1:10" x14ac:dyDescent="0.2">
      <c r="A83" s="18">
        <f t="shared" si="16"/>
        <v>82</v>
      </c>
      <c r="B83" s="19">
        <f t="shared" si="11"/>
        <v>259881.99641813617</v>
      </c>
      <c r="C83" s="19">
        <f t="shared" si="13"/>
        <v>866.27332139378723</v>
      </c>
      <c r="D83" s="20">
        <f t="shared" si="14"/>
        <v>565.97256500259141</v>
      </c>
      <c r="E83" s="20">
        <f t="shared" si="15"/>
        <v>0</v>
      </c>
      <c r="F83" s="20">
        <f t="shared" si="12"/>
        <v>259316.02385313358</v>
      </c>
      <c r="G83" s="33"/>
      <c r="H83" s="33"/>
      <c r="I83" s="33"/>
    </row>
    <row r="84" spans="1:10" x14ac:dyDescent="0.2">
      <c r="A84" s="18">
        <f t="shared" si="16"/>
        <v>83</v>
      </c>
      <c r="B84" s="19">
        <f t="shared" si="11"/>
        <v>259316.02385313358</v>
      </c>
      <c r="C84" s="19">
        <f t="shared" si="13"/>
        <v>864.38674617711195</v>
      </c>
      <c r="D84" s="20">
        <f t="shared" si="14"/>
        <v>567.85914021926669</v>
      </c>
      <c r="E84" s="20">
        <f t="shared" si="15"/>
        <v>0</v>
      </c>
      <c r="F84" s="20">
        <f t="shared" si="12"/>
        <v>258748.16471291432</v>
      </c>
      <c r="G84" s="33"/>
      <c r="H84" s="33"/>
      <c r="I84" s="33"/>
    </row>
    <row r="85" spans="1:10" x14ac:dyDescent="0.2">
      <c r="A85" s="21">
        <f t="shared" si="16"/>
        <v>84</v>
      </c>
      <c r="B85" s="22">
        <f t="shared" si="11"/>
        <v>258748.16471291432</v>
      </c>
      <c r="C85" s="22">
        <f t="shared" si="13"/>
        <v>862.49388237638107</v>
      </c>
      <c r="D85" s="23">
        <f t="shared" si="14"/>
        <v>569.75200401999757</v>
      </c>
      <c r="E85" s="23">
        <f t="shared" si="15"/>
        <v>0</v>
      </c>
      <c r="F85" s="23">
        <f t="shared" si="12"/>
        <v>258178.41270889432</v>
      </c>
      <c r="G85" s="29">
        <f>SUM(C74:C85)</f>
        <v>10473.482397803989</v>
      </c>
      <c r="H85" s="29">
        <f>SUM(D74:D85)</f>
        <v>6713.4682389525542</v>
      </c>
      <c r="I85" s="29">
        <f>SUM(E74:E85)</f>
        <v>0</v>
      </c>
      <c r="J85" s="34" t="str">
        <f>"year "&amp;A85/12</f>
        <v>year 7</v>
      </c>
    </row>
    <row r="86" spans="1:10" x14ac:dyDescent="0.2">
      <c r="A86" s="18">
        <f t="shared" si="16"/>
        <v>85</v>
      </c>
      <c r="B86" s="19">
        <f t="shared" si="11"/>
        <v>258178.41270889432</v>
      </c>
      <c r="C86" s="19">
        <f t="shared" si="13"/>
        <v>860.59470902964779</v>
      </c>
      <c r="D86" s="20">
        <f t="shared" si="14"/>
        <v>571.65117736673085</v>
      </c>
      <c r="E86" s="20">
        <f t="shared" si="15"/>
        <v>0</v>
      </c>
      <c r="F86" s="20">
        <f t="shared" si="12"/>
        <v>257606.76153152759</v>
      </c>
      <c r="G86" s="33"/>
      <c r="H86" s="33"/>
      <c r="I86" s="33"/>
    </row>
    <row r="87" spans="1:10" x14ac:dyDescent="0.2">
      <c r="A87" s="18">
        <f t="shared" si="16"/>
        <v>86</v>
      </c>
      <c r="B87" s="19">
        <f t="shared" si="11"/>
        <v>257606.76153152759</v>
      </c>
      <c r="C87" s="19">
        <f t="shared" si="13"/>
        <v>858.6892051050919</v>
      </c>
      <c r="D87" s="20">
        <f t="shared" si="14"/>
        <v>573.55668129128674</v>
      </c>
      <c r="E87" s="20">
        <f t="shared" si="15"/>
        <v>0</v>
      </c>
      <c r="F87" s="20">
        <f t="shared" si="12"/>
        <v>257033.2048502363</v>
      </c>
      <c r="G87" s="33"/>
      <c r="H87" s="33"/>
      <c r="I87" s="33"/>
    </row>
    <row r="88" spans="1:10" x14ac:dyDescent="0.2">
      <c r="A88" s="18">
        <f t="shared" si="16"/>
        <v>87</v>
      </c>
      <c r="B88" s="19">
        <f t="shared" si="11"/>
        <v>257033.2048502363</v>
      </c>
      <c r="C88" s="19">
        <f t="shared" si="13"/>
        <v>856.77734950078775</v>
      </c>
      <c r="D88" s="20">
        <f t="shared" si="14"/>
        <v>575.46853689559089</v>
      </c>
      <c r="E88" s="20">
        <f t="shared" si="15"/>
        <v>0</v>
      </c>
      <c r="F88" s="20">
        <f t="shared" si="12"/>
        <v>256457.73631334072</v>
      </c>
      <c r="G88" s="33"/>
      <c r="H88" s="33"/>
      <c r="I88" s="33"/>
    </row>
    <row r="89" spans="1:10" x14ac:dyDescent="0.2">
      <c r="A89" s="18">
        <f t="shared" si="16"/>
        <v>88</v>
      </c>
      <c r="B89" s="19">
        <f t="shared" si="11"/>
        <v>256457.73631334072</v>
      </c>
      <c r="C89" s="19">
        <f t="shared" si="13"/>
        <v>854.85912104446913</v>
      </c>
      <c r="D89" s="20">
        <f t="shared" si="14"/>
        <v>577.3867653519095</v>
      </c>
      <c r="E89" s="20">
        <f t="shared" si="15"/>
        <v>0</v>
      </c>
      <c r="F89" s="20">
        <f t="shared" si="12"/>
        <v>255880.34954798882</v>
      </c>
      <c r="G89" s="33"/>
      <c r="H89" s="33"/>
      <c r="I89" s="33"/>
    </row>
    <row r="90" spans="1:10" x14ac:dyDescent="0.2">
      <c r="A90" s="18">
        <f t="shared" si="16"/>
        <v>89</v>
      </c>
      <c r="B90" s="19">
        <f t="shared" si="11"/>
        <v>255880.34954798882</v>
      </c>
      <c r="C90" s="19">
        <f t="shared" si="13"/>
        <v>852.93449849329602</v>
      </c>
      <c r="D90" s="20">
        <f t="shared" si="14"/>
        <v>579.31138790308262</v>
      </c>
      <c r="E90" s="20">
        <f t="shared" si="15"/>
        <v>0</v>
      </c>
      <c r="F90" s="20">
        <f t="shared" si="12"/>
        <v>255301.03816008574</v>
      </c>
      <c r="G90" s="33"/>
      <c r="H90" s="33"/>
      <c r="I90" s="33"/>
    </row>
    <row r="91" spans="1:10" x14ac:dyDescent="0.2">
      <c r="A91" s="18">
        <f t="shared" si="16"/>
        <v>90</v>
      </c>
      <c r="B91" s="19">
        <f t="shared" si="11"/>
        <v>255301.03816008574</v>
      </c>
      <c r="C91" s="19">
        <f t="shared" si="13"/>
        <v>851.00346053361909</v>
      </c>
      <c r="D91" s="20">
        <f t="shared" si="14"/>
        <v>581.24242586275955</v>
      </c>
      <c r="E91" s="20">
        <f t="shared" si="15"/>
        <v>0</v>
      </c>
      <c r="F91" s="20">
        <f t="shared" si="12"/>
        <v>254719.79573422298</v>
      </c>
      <c r="G91" s="33"/>
      <c r="H91" s="33"/>
      <c r="I91" s="33"/>
    </row>
    <row r="92" spans="1:10" x14ac:dyDescent="0.2">
      <c r="A92" s="18">
        <f t="shared" si="16"/>
        <v>91</v>
      </c>
      <c r="B92" s="19">
        <f t="shared" si="11"/>
        <v>254719.79573422298</v>
      </c>
      <c r="C92" s="19">
        <f t="shared" si="13"/>
        <v>849.06598578074329</v>
      </c>
      <c r="D92" s="20">
        <f t="shared" si="14"/>
        <v>583.17990061563535</v>
      </c>
      <c r="E92" s="20">
        <f t="shared" si="15"/>
        <v>0</v>
      </c>
      <c r="F92" s="20">
        <f t="shared" si="12"/>
        <v>254136.61583360736</v>
      </c>
      <c r="G92" s="33"/>
      <c r="H92" s="33"/>
      <c r="I92" s="33"/>
    </row>
    <row r="93" spans="1:10" x14ac:dyDescent="0.2">
      <c r="A93" s="18">
        <f t="shared" si="16"/>
        <v>92</v>
      </c>
      <c r="B93" s="19">
        <f t="shared" si="11"/>
        <v>254136.61583360736</v>
      </c>
      <c r="C93" s="19">
        <f t="shared" si="13"/>
        <v>847.12205277869123</v>
      </c>
      <c r="D93" s="20">
        <f t="shared" si="14"/>
        <v>585.12383361768741</v>
      </c>
      <c r="E93" s="20">
        <f t="shared" si="15"/>
        <v>0</v>
      </c>
      <c r="F93" s="20">
        <f t="shared" si="12"/>
        <v>253551.49199998967</v>
      </c>
      <c r="G93" s="33"/>
      <c r="H93" s="33"/>
      <c r="I93" s="33"/>
    </row>
    <row r="94" spans="1:10" x14ac:dyDescent="0.2">
      <c r="A94" s="18">
        <f t="shared" si="16"/>
        <v>93</v>
      </c>
      <c r="B94" s="19">
        <f t="shared" si="11"/>
        <v>253551.49199998967</v>
      </c>
      <c r="C94" s="19">
        <f t="shared" si="13"/>
        <v>845.17163999996558</v>
      </c>
      <c r="D94" s="20">
        <f t="shared" si="14"/>
        <v>587.07424639641306</v>
      </c>
      <c r="E94" s="20">
        <f t="shared" si="15"/>
        <v>0</v>
      </c>
      <c r="F94" s="20">
        <f t="shared" si="12"/>
        <v>252964.41775359324</v>
      </c>
      <c r="G94" s="33"/>
      <c r="H94" s="33"/>
      <c r="I94" s="33"/>
    </row>
    <row r="95" spans="1:10" x14ac:dyDescent="0.2">
      <c r="A95" s="18">
        <f t="shared" si="16"/>
        <v>94</v>
      </c>
      <c r="B95" s="19">
        <f t="shared" si="11"/>
        <v>252964.41775359324</v>
      </c>
      <c r="C95" s="19">
        <f t="shared" si="13"/>
        <v>843.21472584531091</v>
      </c>
      <c r="D95" s="20">
        <f t="shared" si="14"/>
        <v>589.03116055106773</v>
      </c>
      <c r="E95" s="20">
        <f t="shared" si="15"/>
        <v>0</v>
      </c>
      <c r="F95" s="20">
        <f t="shared" si="12"/>
        <v>252375.38659304217</v>
      </c>
      <c r="G95" s="33"/>
      <c r="H95" s="33"/>
      <c r="I95" s="33"/>
    </row>
    <row r="96" spans="1:10" x14ac:dyDescent="0.2">
      <c r="A96" s="18">
        <f t="shared" si="16"/>
        <v>95</v>
      </c>
      <c r="B96" s="19">
        <f t="shared" si="11"/>
        <v>252375.38659304217</v>
      </c>
      <c r="C96" s="19">
        <f t="shared" si="13"/>
        <v>841.25128864347391</v>
      </c>
      <c r="D96" s="20">
        <f t="shared" si="14"/>
        <v>590.99459775290472</v>
      </c>
      <c r="E96" s="20">
        <f t="shared" si="15"/>
        <v>0</v>
      </c>
      <c r="F96" s="20">
        <f t="shared" si="12"/>
        <v>251784.39199528928</v>
      </c>
      <c r="G96" s="33"/>
      <c r="H96" s="33"/>
      <c r="I96" s="33"/>
    </row>
    <row r="97" spans="1:10" x14ac:dyDescent="0.2">
      <c r="A97" s="21">
        <f t="shared" si="16"/>
        <v>96</v>
      </c>
      <c r="B97" s="22">
        <f t="shared" si="11"/>
        <v>251784.39199528928</v>
      </c>
      <c r="C97" s="22">
        <f t="shared" si="13"/>
        <v>839.28130665096432</v>
      </c>
      <c r="D97" s="23">
        <f t="shared" si="14"/>
        <v>592.96457974541431</v>
      </c>
      <c r="E97" s="23">
        <f t="shared" si="15"/>
        <v>0</v>
      </c>
      <c r="F97" s="23">
        <f t="shared" si="12"/>
        <v>251191.42741554385</v>
      </c>
      <c r="G97" s="29">
        <f>SUM(C86:C97)</f>
        <v>10199.965343406062</v>
      </c>
      <c r="H97" s="29">
        <f>SUM(D86:D97)</f>
        <v>6986.9852933504835</v>
      </c>
      <c r="I97" s="29">
        <f>SUM(E86:E97)</f>
        <v>0</v>
      </c>
      <c r="J97" s="34" t="str">
        <f>"year "&amp;A97/12</f>
        <v>year 8</v>
      </c>
    </row>
    <row r="98" spans="1:10" x14ac:dyDescent="0.2">
      <c r="A98" s="18">
        <f t="shared" si="16"/>
        <v>97</v>
      </c>
      <c r="B98" s="19">
        <f t="shared" si="11"/>
        <v>251191.42741554385</v>
      </c>
      <c r="C98" s="19">
        <f t="shared" si="13"/>
        <v>837.30475805181277</v>
      </c>
      <c r="D98" s="20">
        <f t="shared" si="14"/>
        <v>594.94112834456587</v>
      </c>
      <c r="E98" s="20">
        <f t="shared" si="15"/>
        <v>0</v>
      </c>
      <c r="F98" s="20">
        <f t="shared" si="12"/>
        <v>250596.48628719928</v>
      </c>
      <c r="G98" s="33"/>
      <c r="H98" s="33"/>
      <c r="I98" s="33"/>
    </row>
    <row r="99" spans="1:10" x14ac:dyDescent="0.2">
      <c r="A99" s="18">
        <f t="shared" si="16"/>
        <v>98</v>
      </c>
      <c r="B99" s="19">
        <f t="shared" si="11"/>
        <v>250596.48628719928</v>
      </c>
      <c r="C99" s="19">
        <f t="shared" ref="C99:C130" si="17">B99*Rate/12</f>
        <v>835.32162095733099</v>
      </c>
      <c r="D99" s="20">
        <f t="shared" ref="D99:D130" si="18">MIN(Payment,B99+C99)-C99</f>
        <v>596.92426543904764</v>
      </c>
      <c r="E99" s="20">
        <f t="shared" ref="E99:E130" si="19">MIN(Additional_principal,B99-D99)</f>
        <v>0</v>
      </c>
      <c r="F99" s="20">
        <f t="shared" si="12"/>
        <v>249999.56202176024</v>
      </c>
      <c r="G99" s="33"/>
      <c r="H99" s="33"/>
      <c r="I99" s="33"/>
    </row>
    <row r="100" spans="1:10" x14ac:dyDescent="0.2">
      <c r="A100" s="18">
        <f t="shared" si="16"/>
        <v>99</v>
      </c>
      <c r="B100" s="19">
        <f t="shared" si="11"/>
        <v>249999.56202176024</v>
      </c>
      <c r="C100" s="19">
        <f t="shared" si="17"/>
        <v>833.33187340586755</v>
      </c>
      <c r="D100" s="20">
        <f t="shared" si="18"/>
        <v>598.91401299051108</v>
      </c>
      <c r="E100" s="20">
        <f t="shared" si="19"/>
        <v>0</v>
      </c>
      <c r="F100" s="20">
        <f t="shared" si="12"/>
        <v>249400.64800876973</v>
      </c>
      <c r="G100" s="33"/>
      <c r="H100" s="33"/>
      <c r="I100" s="33"/>
    </row>
    <row r="101" spans="1:10" x14ac:dyDescent="0.2">
      <c r="A101" s="18">
        <f t="shared" si="16"/>
        <v>100</v>
      </c>
      <c r="B101" s="19">
        <f t="shared" si="11"/>
        <v>249400.64800876973</v>
      </c>
      <c r="C101" s="19">
        <f t="shared" si="17"/>
        <v>831.33549336256567</v>
      </c>
      <c r="D101" s="20">
        <f t="shared" si="18"/>
        <v>600.91039303381297</v>
      </c>
      <c r="E101" s="20">
        <f t="shared" si="19"/>
        <v>0</v>
      </c>
      <c r="F101" s="20">
        <f t="shared" si="12"/>
        <v>248799.73761573591</v>
      </c>
      <c r="G101" s="33"/>
      <c r="H101" s="33"/>
      <c r="I101" s="33"/>
    </row>
    <row r="102" spans="1:10" x14ac:dyDescent="0.2">
      <c r="A102" s="18">
        <f t="shared" si="16"/>
        <v>101</v>
      </c>
      <c r="B102" s="19">
        <f t="shared" si="11"/>
        <v>248799.73761573591</v>
      </c>
      <c r="C102" s="19">
        <f t="shared" si="17"/>
        <v>829.3324587191197</v>
      </c>
      <c r="D102" s="20">
        <f t="shared" si="18"/>
        <v>602.91342767725894</v>
      </c>
      <c r="E102" s="20">
        <f t="shared" si="19"/>
        <v>0</v>
      </c>
      <c r="F102" s="20">
        <f t="shared" si="12"/>
        <v>248196.82418805864</v>
      </c>
      <c r="G102" s="33"/>
      <c r="H102" s="33"/>
      <c r="I102" s="33"/>
    </row>
    <row r="103" spans="1:10" x14ac:dyDescent="0.2">
      <c r="A103" s="18">
        <f t="shared" si="16"/>
        <v>102</v>
      </c>
      <c r="B103" s="19">
        <f t="shared" si="11"/>
        <v>248196.82418805864</v>
      </c>
      <c r="C103" s="19">
        <f t="shared" si="17"/>
        <v>827.32274729352878</v>
      </c>
      <c r="D103" s="20">
        <f t="shared" si="18"/>
        <v>604.92313910284986</v>
      </c>
      <c r="E103" s="20">
        <f t="shared" si="19"/>
        <v>0</v>
      </c>
      <c r="F103" s="20">
        <f t="shared" si="12"/>
        <v>247591.9010489558</v>
      </c>
      <c r="G103" s="33"/>
      <c r="H103" s="33"/>
      <c r="I103" s="33"/>
    </row>
    <row r="104" spans="1:10" x14ac:dyDescent="0.2">
      <c r="A104" s="18">
        <f t="shared" si="16"/>
        <v>103</v>
      </c>
      <c r="B104" s="19">
        <f t="shared" si="11"/>
        <v>247591.9010489558</v>
      </c>
      <c r="C104" s="19">
        <f t="shared" si="17"/>
        <v>825.30633682985263</v>
      </c>
      <c r="D104" s="20">
        <f t="shared" si="18"/>
        <v>606.93954956652601</v>
      </c>
      <c r="E104" s="20">
        <f t="shared" si="19"/>
        <v>0</v>
      </c>
      <c r="F104" s="20">
        <f t="shared" si="12"/>
        <v>246984.96149938926</v>
      </c>
      <c r="G104" s="33"/>
      <c r="H104" s="33"/>
      <c r="I104" s="33"/>
    </row>
    <row r="105" spans="1:10" x14ac:dyDescent="0.2">
      <c r="A105" s="18">
        <f t="shared" si="16"/>
        <v>104</v>
      </c>
      <c r="B105" s="19">
        <f t="shared" si="11"/>
        <v>246984.96149938926</v>
      </c>
      <c r="C105" s="19">
        <f t="shared" si="17"/>
        <v>823.28320499796428</v>
      </c>
      <c r="D105" s="20">
        <f t="shared" si="18"/>
        <v>608.96268139841436</v>
      </c>
      <c r="E105" s="20">
        <f t="shared" si="19"/>
        <v>0</v>
      </c>
      <c r="F105" s="20">
        <f t="shared" si="12"/>
        <v>246375.99881799085</v>
      </c>
      <c r="G105" s="33"/>
      <c r="H105" s="33"/>
      <c r="I105" s="33"/>
    </row>
    <row r="106" spans="1:10" x14ac:dyDescent="0.2">
      <c r="A106" s="18">
        <f t="shared" si="16"/>
        <v>105</v>
      </c>
      <c r="B106" s="19">
        <f t="shared" si="11"/>
        <v>246375.99881799085</v>
      </c>
      <c r="C106" s="19">
        <f t="shared" si="17"/>
        <v>821.25332939330292</v>
      </c>
      <c r="D106" s="20">
        <f t="shared" si="18"/>
        <v>610.99255700307572</v>
      </c>
      <c r="E106" s="20">
        <f t="shared" si="19"/>
        <v>0</v>
      </c>
      <c r="F106" s="20">
        <f t="shared" si="12"/>
        <v>245765.00626098778</v>
      </c>
      <c r="G106" s="33"/>
      <c r="H106" s="33"/>
      <c r="I106" s="33"/>
    </row>
    <row r="107" spans="1:10" x14ac:dyDescent="0.2">
      <c r="A107" s="18">
        <f t="shared" si="16"/>
        <v>106</v>
      </c>
      <c r="B107" s="19">
        <f t="shared" si="11"/>
        <v>245765.00626098778</v>
      </c>
      <c r="C107" s="19">
        <f t="shared" si="17"/>
        <v>819.21668753662595</v>
      </c>
      <c r="D107" s="20">
        <f t="shared" si="18"/>
        <v>613.02919885975268</v>
      </c>
      <c r="E107" s="20">
        <f t="shared" si="19"/>
        <v>0</v>
      </c>
      <c r="F107" s="20">
        <f t="shared" si="12"/>
        <v>245151.97706212802</v>
      </c>
      <c r="G107" s="33"/>
      <c r="H107" s="33"/>
      <c r="I107" s="33"/>
    </row>
    <row r="108" spans="1:10" x14ac:dyDescent="0.2">
      <c r="A108" s="18">
        <f t="shared" si="16"/>
        <v>107</v>
      </c>
      <c r="B108" s="19">
        <f t="shared" si="11"/>
        <v>245151.97706212802</v>
      </c>
      <c r="C108" s="19">
        <f t="shared" si="17"/>
        <v>817.17325687376012</v>
      </c>
      <c r="D108" s="20">
        <f t="shared" si="18"/>
        <v>615.07262952261851</v>
      </c>
      <c r="E108" s="20">
        <f t="shared" si="19"/>
        <v>0</v>
      </c>
      <c r="F108" s="20">
        <f t="shared" si="12"/>
        <v>244536.9044326054</v>
      </c>
      <c r="G108" s="33"/>
      <c r="H108" s="33"/>
      <c r="I108" s="33"/>
    </row>
    <row r="109" spans="1:10" x14ac:dyDescent="0.2">
      <c r="A109" s="21">
        <f t="shared" si="16"/>
        <v>108</v>
      </c>
      <c r="B109" s="22">
        <f t="shared" si="11"/>
        <v>244536.9044326054</v>
      </c>
      <c r="C109" s="22">
        <f t="shared" si="17"/>
        <v>815.12301477535129</v>
      </c>
      <c r="D109" s="23">
        <f t="shared" si="18"/>
        <v>617.12287162102734</v>
      </c>
      <c r="E109" s="23">
        <f t="shared" si="19"/>
        <v>0</v>
      </c>
      <c r="F109" s="23">
        <f t="shared" si="12"/>
        <v>243919.78156098438</v>
      </c>
      <c r="G109" s="29">
        <f>SUM(C98:C109)</f>
        <v>9915.3047821970831</v>
      </c>
      <c r="H109" s="29">
        <f>SUM(D98:D109)</f>
        <v>7271.6458545594605</v>
      </c>
      <c r="I109" s="29">
        <f>SUM(E98:E109)</f>
        <v>0</v>
      </c>
      <c r="J109" s="34" t="str">
        <f>"year "&amp;A109/12</f>
        <v>year 9</v>
      </c>
    </row>
    <row r="110" spans="1:10" x14ac:dyDescent="0.2">
      <c r="A110" s="18">
        <f t="shared" si="16"/>
        <v>109</v>
      </c>
      <c r="B110" s="19">
        <f t="shared" si="11"/>
        <v>243919.78156098438</v>
      </c>
      <c r="C110" s="19">
        <f t="shared" si="17"/>
        <v>813.06593853661468</v>
      </c>
      <c r="D110" s="20">
        <f t="shared" si="18"/>
        <v>619.17994785976396</v>
      </c>
      <c r="E110" s="20">
        <f t="shared" si="19"/>
        <v>0</v>
      </c>
      <c r="F110" s="20">
        <f t="shared" si="12"/>
        <v>243300.60161312463</v>
      </c>
      <c r="G110" s="33"/>
      <c r="H110" s="33"/>
      <c r="I110" s="33"/>
    </row>
    <row r="111" spans="1:10" x14ac:dyDescent="0.2">
      <c r="A111" s="18">
        <f t="shared" si="16"/>
        <v>110</v>
      </c>
      <c r="B111" s="19">
        <f t="shared" si="11"/>
        <v>243300.60161312463</v>
      </c>
      <c r="C111" s="19">
        <f t="shared" si="17"/>
        <v>811.00200537708213</v>
      </c>
      <c r="D111" s="20">
        <f t="shared" si="18"/>
        <v>621.24388101929651</v>
      </c>
      <c r="E111" s="20">
        <f t="shared" si="19"/>
        <v>0</v>
      </c>
      <c r="F111" s="20">
        <f t="shared" si="12"/>
        <v>242679.35773210533</v>
      </c>
      <c r="G111" s="33"/>
      <c r="H111" s="33"/>
      <c r="I111" s="33"/>
    </row>
    <row r="112" spans="1:10" x14ac:dyDescent="0.2">
      <c r="A112" s="18">
        <f t="shared" si="16"/>
        <v>111</v>
      </c>
      <c r="B112" s="19">
        <f t="shared" si="11"/>
        <v>242679.35773210533</v>
      </c>
      <c r="C112" s="19">
        <f t="shared" si="17"/>
        <v>808.93119244035108</v>
      </c>
      <c r="D112" s="20">
        <f t="shared" si="18"/>
        <v>623.31469395602755</v>
      </c>
      <c r="E112" s="20">
        <f t="shared" si="19"/>
        <v>0</v>
      </c>
      <c r="F112" s="20">
        <f t="shared" si="12"/>
        <v>242056.04303814931</v>
      </c>
      <c r="G112" s="33"/>
      <c r="H112" s="33"/>
      <c r="I112" s="33"/>
    </row>
    <row r="113" spans="1:10" x14ac:dyDescent="0.2">
      <c r="A113" s="18">
        <f t="shared" si="16"/>
        <v>112</v>
      </c>
      <c r="B113" s="19">
        <f t="shared" si="11"/>
        <v>242056.04303814931</v>
      </c>
      <c r="C113" s="19">
        <f t="shared" si="17"/>
        <v>806.85347679383096</v>
      </c>
      <c r="D113" s="20">
        <f t="shared" si="18"/>
        <v>625.39240960254767</v>
      </c>
      <c r="E113" s="20">
        <f t="shared" si="19"/>
        <v>0</v>
      </c>
      <c r="F113" s="20">
        <f t="shared" si="12"/>
        <v>241430.65062854675</v>
      </c>
      <c r="G113" s="33"/>
      <c r="H113" s="33"/>
      <c r="I113" s="33"/>
    </row>
    <row r="114" spans="1:10" x14ac:dyDescent="0.2">
      <c r="A114" s="18">
        <f t="shared" si="16"/>
        <v>113</v>
      </c>
      <c r="B114" s="19">
        <f t="shared" si="11"/>
        <v>241430.65062854675</v>
      </c>
      <c r="C114" s="19">
        <f t="shared" si="17"/>
        <v>804.76883542848918</v>
      </c>
      <c r="D114" s="20">
        <f t="shared" si="18"/>
        <v>627.47705096788945</v>
      </c>
      <c r="E114" s="20">
        <f t="shared" si="19"/>
        <v>0</v>
      </c>
      <c r="F114" s="20">
        <f t="shared" si="12"/>
        <v>240803.17357757885</v>
      </c>
      <c r="G114" s="33"/>
      <c r="H114" s="33"/>
      <c r="I114" s="33"/>
    </row>
    <row r="115" spans="1:10" x14ac:dyDescent="0.2">
      <c r="A115" s="18">
        <f t="shared" si="16"/>
        <v>114</v>
      </c>
      <c r="B115" s="19">
        <f t="shared" si="11"/>
        <v>240803.17357757885</v>
      </c>
      <c r="C115" s="19">
        <f t="shared" si="17"/>
        <v>802.67724525859614</v>
      </c>
      <c r="D115" s="20">
        <f t="shared" si="18"/>
        <v>629.56864113778249</v>
      </c>
      <c r="E115" s="20">
        <f t="shared" si="19"/>
        <v>0</v>
      </c>
      <c r="F115" s="20">
        <f t="shared" si="12"/>
        <v>240173.60493644109</v>
      </c>
      <c r="G115" s="33"/>
      <c r="H115" s="33"/>
      <c r="I115" s="33"/>
    </row>
    <row r="116" spans="1:10" x14ac:dyDescent="0.2">
      <c r="A116" s="18">
        <f t="shared" si="16"/>
        <v>115</v>
      </c>
      <c r="B116" s="19">
        <f t="shared" si="11"/>
        <v>240173.60493644109</v>
      </c>
      <c r="C116" s="19">
        <f t="shared" si="17"/>
        <v>800.57868312147036</v>
      </c>
      <c r="D116" s="20">
        <f t="shared" si="18"/>
        <v>631.66720327490827</v>
      </c>
      <c r="E116" s="20">
        <f t="shared" si="19"/>
        <v>0</v>
      </c>
      <c r="F116" s="20">
        <f t="shared" si="12"/>
        <v>239541.93773316618</v>
      </c>
      <c r="G116" s="33"/>
      <c r="H116" s="33"/>
      <c r="I116" s="33"/>
    </row>
    <row r="117" spans="1:10" x14ac:dyDescent="0.2">
      <c r="A117" s="18">
        <f t="shared" si="16"/>
        <v>116</v>
      </c>
      <c r="B117" s="19">
        <f t="shared" si="11"/>
        <v>239541.93773316618</v>
      </c>
      <c r="C117" s="19">
        <f t="shared" si="17"/>
        <v>798.47312577722062</v>
      </c>
      <c r="D117" s="20">
        <f t="shared" si="18"/>
        <v>633.77276061915802</v>
      </c>
      <c r="E117" s="20">
        <f t="shared" si="19"/>
        <v>0</v>
      </c>
      <c r="F117" s="20">
        <f t="shared" si="12"/>
        <v>238908.16497254703</v>
      </c>
      <c r="G117" s="33"/>
      <c r="H117" s="33"/>
      <c r="I117" s="33"/>
    </row>
    <row r="118" spans="1:10" x14ac:dyDescent="0.2">
      <c r="A118" s="18">
        <f t="shared" si="16"/>
        <v>117</v>
      </c>
      <c r="B118" s="19">
        <f t="shared" si="11"/>
        <v>238908.16497254703</v>
      </c>
      <c r="C118" s="19">
        <f t="shared" si="17"/>
        <v>796.36054990849016</v>
      </c>
      <c r="D118" s="20">
        <f t="shared" si="18"/>
        <v>635.88533648788848</v>
      </c>
      <c r="E118" s="20">
        <f t="shared" si="19"/>
        <v>0</v>
      </c>
      <c r="F118" s="20">
        <f t="shared" si="12"/>
        <v>238272.27963605916</v>
      </c>
      <c r="G118" s="33"/>
      <c r="H118" s="33"/>
      <c r="I118" s="33"/>
    </row>
    <row r="119" spans="1:10" x14ac:dyDescent="0.2">
      <c r="A119" s="18">
        <f t="shared" si="16"/>
        <v>118</v>
      </c>
      <c r="B119" s="19">
        <f t="shared" si="11"/>
        <v>238272.27963605916</v>
      </c>
      <c r="C119" s="19">
        <f t="shared" si="17"/>
        <v>794.24093212019716</v>
      </c>
      <c r="D119" s="20">
        <f t="shared" si="18"/>
        <v>638.00495427618148</v>
      </c>
      <c r="E119" s="20">
        <f t="shared" si="19"/>
        <v>0</v>
      </c>
      <c r="F119" s="20">
        <f t="shared" si="12"/>
        <v>237634.27468178299</v>
      </c>
      <c r="G119" s="33"/>
      <c r="H119" s="33"/>
      <c r="I119" s="33"/>
    </row>
    <row r="120" spans="1:10" x14ac:dyDescent="0.2">
      <c r="A120" s="18">
        <f t="shared" si="16"/>
        <v>119</v>
      </c>
      <c r="B120" s="19">
        <f t="shared" si="11"/>
        <v>237634.27468178299</v>
      </c>
      <c r="C120" s="19">
        <f t="shared" si="17"/>
        <v>792.11424893927676</v>
      </c>
      <c r="D120" s="20">
        <f t="shared" si="18"/>
        <v>640.13163745710187</v>
      </c>
      <c r="E120" s="20">
        <f t="shared" si="19"/>
        <v>0</v>
      </c>
      <c r="F120" s="20">
        <f t="shared" si="12"/>
        <v>236994.1430443259</v>
      </c>
      <c r="G120" s="33"/>
      <c r="H120" s="33"/>
      <c r="I120" s="33"/>
    </row>
    <row r="121" spans="1:10" x14ac:dyDescent="0.2">
      <c r="A121" s="21">
        <f t="shared" si="16"/>
        <v>120</v>
      </c>
      <c r="B121" s="22">
        <f t="shared" si="11"/>
        <v>236994.1430443259</v>
      </c>
      <c r="C121" s="22">
        <f t="shared" si="17"/>
        <v>789.9804768144196</v>
      </c>
      <c r="D121" s="23">
        <f t="shared" si="18"/>
        <v>642.26540958195903</v>
      </c>
      <c r="E121" s="23">
        <f t="shared" si="19"/>
        <v>0</v>
      </c>
      <c r="F121" s="23">
        <f t="shared" si="12"/>
        <v>236351.87763474396</v>
      </c>
      <c r="G121" s="29">
        <f>SUM(C110:C121)</f>
        <v>9619.0467105160405</v>
      </c>
      <c r="H121" s="29">
        <f>SUM(D110:D121)</f>
        <v>7567.9039262405049</v>
      </c>
      <c r="I121" s="29">
        <f>SUM(E110:E121)</f>
        <v>0</v>
      </c>
      <c r="J121" s="34" t="str">
        <f>"year "&amp;A121/12</f>
        <v>year 10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BF6A0-1545-F04E-B0B2-1918405248F8}">
  <dimension ref="A1:D8"/>
  <sheetViews>
    <sheetView tabSelected="1" workbookViewId="0"/>
  </sheetViews>
  <sheetFormatPr baseColWidth="10" defaultRowHeight="15" x14ac:dyDescent="0.2"/>
  <cols>
    <col min="1" max="1" width="48.1640625" bestFit="1" customWidth="1"/>
    <col min="2" max="2" width="16.6640625" bestFit="1" customWidth="1"/>
    <col min="3" max="3" width="7.6640625" bestFit="1" customWidth="1"/>
  </cols>
  <sheetData>
    <row r="1" spans="1:4" x14ac:dyDescent="0.2">
      <c r="A1" s="46" t="s">
        <v>35</v>
      </c>
      <c r="B1" s="46" t="s">
        <v>36</v>
      </c>
      <c r="C1" s="46" t="s">
        <v>36</v>
      </c>
      <c r="D1" s="46" t="s">
        <v>36</v>
      </c>
    </row>
    <row r="2" spans="1:4" x14ac:dyDescent="0.2">
      <c r="A2" s="46" t="s">
        <v>37</v>
      </c>
      <c r="B2" s="46" t="s">
        <v>36</v>
      </c>
      <c r="C2" s="46" t="s">
        <v>36</v>
      </c>
      <c r="D2" s="46" t="s">
        <v>36</v>
      </c>
    </row>
    <row r="3" spans="1:4" x14ac:dyDescent="0.2">
      <c r="A3" s="46" t="s">
        <v>38</v>
      </c>
      <c r="B3" s="46" t="s">
        <v>39</v>
      </c>
      <c r="C3" s="46" t="s">
        <v>36</v>
      </c>
      <c r="D3" s="46" t="s">
        <v>36</v>
      </c>
    </row>
    <row r="4" spans="1:4" x14ac:dyDescent="0.2">
      <c r="A4" s="46" t="s">
        <v>40</v>
      </c>
      <c r="B4" s="46" t="s">
        <v>41</v>
      </c>
      <c r="C4" s="46" t="s">
        <v>36</v>
      </c>
      <c r="D4" s="46" t="s">
        <v>36</v>
      </c>
    </row>
    <row r="5" spans="1:4" x14ac:dyDescent="0.2">
      <c r="A5" s="46" t="s">
        <v>36</v>
      </c>
      <c r="B5" s="46" t="s">
        <v>42</v>
      </c>
      <c r="C5" s="46" t="s">
        <v>43</v>
      </c>
      <c r="D5" s="46" t="s">
        <v>36</v>
      </c>
    </row>
    <row r="6" spans="1:4" x14ac:dyDescent="0.2">
      <c r="A6" s="46" t="s">
        <v>36</v>
      </c>
      <c r="B6" s="46" t="s">
        <v>44</v>
      </c>
      <c r="C6" s="46" t="s">
        <v>45</v>
      </c>
      <c r="D6" s="46" t="s">
        <v>36</v>
      </c>
    </row>
    <row r="7" spans="1:4" x14ac:dyDescent="0.2">
      <c r="A7" s="46" t="s">
        <v>36</v>
      </c>
      <c r="B7" s="46" t="s">
        <v>44</v>
      </c>
      <c r="C7" s="46" t="s">
        <v>46</v>
      </c>
      <c r="D7" s="46" t="s">
        <v>36</v>
      </c>
    </row>
    <row r="8" spans="1:4" x14ac:dyDescent="0.2">
      <c r="A8" s="46" t="s">
        <v>47</v>
      </c>
      <c r="B8" s="46" t="s">
        <v>36</v>
      </c>
      <c r="C8" s="46" t="s">
        <v>36</v>
      </c>
      <c r="D8" s="4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Sheet1</vt:lpstr>
      <vt:lpstr>Sheet2</vt:lpstr>
      <vt:lpstr>nexs.app</vt:lpstr>
      <vt:lpstr>Additional_principal</vt:lpstr>
      <vt:lpstr>Annual_appreciation</vt:lpstr>
      <vt:lpstr>Down_payment</vt:lpstr>
      <vt:lpstr>Insurance__annual</vt:lpstr>
      <vt:lpstr>Loan_amount</vt:lpstr>
      <vt:lpstr>Marginal_tax_bracket</vt:lpstr>
      <vt:lpstr>Payment</vt:lpstr>
      <vt:lpstr>Property_tax_rate</vt:lpstr>
      <vt:lpstr>Purchase_price</vt:lpstr>
      <vt:lpstr>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 Miller</cp:lastModifiedBy>
  <dcterms:created xsi:type="dcterms:W3CDTF">2010-06-03T11:31:30Z</dcterms:created>
  <dcterms:modified xsi:type="dcterms:W3CDTF">2026-10-17T17:36:47Z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al" linkTarget="prop_val">
    <vt:r8>7.96383359274105E-276</vt:r8>
  </property>
</Properties>
</file>